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scottmccarthy/Downloads/"/>
    </mc:Choice>
  </mc:AlternateContent>
  <xr:revisionPtr revIDLastSave="0" documentId="13_ncr:1_{133BE21E-68BB-6E49-B348-A5785872BC07}" xr6:coauthVersionLast="45" xr6:coauthVersionMax="45" xr10:uidLastSave="{00000000-0000-0000-0000-000000000000}"/>
  <bookViews>
    <workbookView xWindow="0" yWindow="460" windowWidth="29040" windowHeight="15840" xr2:uid="{043646E7-CE99-4DB8-B55D-F85686AB8FC0}"/>
  </bookViews>
  <sheets>
    <sheet name="TWCF" sheetId="1" r:id="rId1"/>
    <sheet name="WC Roll Summary" sheetId="25" r:id="rId2"/>
    <sheet name="EBITDA Reconciliation" sheetId="5" r:id="rId3"/>
  </sheets>
  <definedNames>
    <definedName name="__FDS_HYPERLINK_TOGGLE_STATE__" hidden="1">"ON"</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basf" hidden="1">{"bs",#N/A,FALSE,"SCF"}</definedName>
    <definedName name="dd" hidden="1">{"bs",#N/A,FALSE,"SCF"}</definedName>
    <definedName name="g" hidden="1">{"bs",#N/A,FALSE,"SCF"}</definedName>
    <definedName name="IRM" hidden="1">{"bs",#N/A,FALSE,"SCF"}</definedName>
    <definedName name="MLNK10e65c0f8c4f431c80c195e18e6241b2" hidden="1">#REF!</definedName>
    <definedName name="MLNK1476c04642454af085c74bc5eee1e60d" hidden="1">'WC Roll Summary'!$1:$1048576</definedName>
    <definedName name="MLNK7d33898bf5234ccc9990a317f41d3370" hidden="1">#REF!</definedName>
    <definedName name="MLNKd056c07bc6804eb18e712d46a6c2dc2c" hidden="1">'WC Roll Summary'!#REF!</definedName>
    <definedName name="Not_Important" hidden="1">#REF!</definedName>
    <definedName name="wrn.balance._.sheet." hidden="1">{"bs",#N/A,FALSE,"SCF"}</definedName>
    <definedName name="wrn.TheWholeEnchilada." hidden="1">{"CSheet",#N/A,FALSE,"C";"SmCap",#N/A,FALSE,"VAL1";"GulfCoast",#N/A,FALSE,"VAL1";"nav",#N/A,FALSE,"NAV";"Summary",#N/A,FALSE,"NAV"}</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2" i="25" l="1"/>
  <c r="E12" i="25"/>
  <c r="E11" i="25"/>
  <c r="C11" i="25"/>
  <c r="S48" i="25" l="1"/>
  <c r="S31" i="25"/>
  <c r="S32" i="25"/>
  <c r="S47" i="25"/>
  <c r="D49" i="25"/>
  <c r="E46" i="25" s="1"/>
  <c r="S46" i="25" s="1"/>
  <c r="D41" i="25"/>
  <c r="E38" i="25" s="1"/>
  <c r="S38" i="25" s="1"/>
  <c r="D27" i="25"/>
  <c r="E24" i="25" s="1"/>
  <c r="S24" i="25" s="1"/>
  <c r="S17" i="25"/>
  <c r="S26" i="25"/>
  <c r="S25" i="25"/>
  <c r="S49" i="25" l="1"/>
  <c r="E49" i="25"/>
  <c r="F46" i="25" s="1"/>
  <c r="F49" i="25" s="1"/>
  <c r="G46" i="25" s="1"/>
  <c r="G49" i="25" s="1"/>
  <c r="E41" i="25"/>
  <c r="E27" i="25"/>
  <c r="F24" i="25" s="1"/>
  <c r="F27" i="25" s="1"/>
  <c r="G24" i="25" s="1"/>
  <c r="G27" i="25" s="1"/>
  <c r="H24" i="25" s="1"/>
  <c r="H27" i="25" s="1"/>
  <c r="I24" i="25" s="1"/>
  <c r="I27" i="25" s="1"/>
  <c r="J24" i="25" s="1"/>
  <c r="J27" i="25" s="1"/>
  <c r="K24" i="25" s="1"/>
  <c r="K27" i="25" s="1"/>
  <c r="L24" i="25" s="1"/>
  <c r="L27" i="25" s="1"/>
  <c r="M24" i="25" s="1"/>
  <c r="M27" i="25" s="1"/>
  <c r="N24" i="25" s="1"/>
  <c r="N27" i="25" s="1"/>
  <c r="O24" i="25" s="1"/>
  <c r="O27" i="25" s="1"/>
  <c r="P24" i="25" s="1"/>
  <c r="P27" i="25" s="1"/>
  <c r="Q24" i="25" s="1"/>
  <c r="Q27" i="25" s="1"/>
  <c r="D19" i="25"/>
  <c r="E16" i="25" s="1"/>
  <c r="S27" i="25"/>
  <c r="H46" i="25" l="1"/>
  <c r="H49" i="25" s="1"/>
  <c r="E19" i="25" l="1"/>
  <c r="F16" i="25" s="1"/>
  <c r="S16" i="25"/>
  <c r="S18" i="25"/>
  <c r="I46" i="25"/>
  <c r="I49" i="25" s="1"/>
  <c r="S19" i="25" l="1"/>
  <c r="F19" i="25"/>
  <c r="G16" i="25" s="1"/>
  <c r="J46" i="25"/>
  <c r="J49" i="25" s="1"/>
  <c r="G19" i="25" l="1"/>
  <c r="H16" i="25" s="1"/>
  <c r="K46" i="25"/>
  <c r="K49" i="25" s="1"/>
  <c r="H19" i="25" l="1"/>
  <c r="L46" i="25"/>
  <c r="L49" i="25" s="1"/>
  <c r="I16" i="25" l="1"/>
  <c r="M46" i="25"/>
  <c r="M49" i="25" s="1"/>
  <c r="I19" i="25" l="1"/>
  <c r="J16" i="25" s="1"/>
  <c r="N46" i="25"/>
  <c r="N49" i="25" s="1"/>
  <c r="J19" i="25" l="1"/>
  <c r="K16" i="25" s="1"/>
  <c r="O46" i="25"/>
  <c r="O49" i="25" s="1"/>
  <c r="K19" i="25" l="1"/>
  <c r="L16" i="25" s="1"/>
  <c r="P46" i="25"/>
  <c r="P49" i="25" s="1"/>
  <c r="L19" i="25" l="1"/>
  <c r="M16" i="25" s="1"/>
  <c r="Q46" i="25"/>
  <c r="Q49" i="25" s="1"/>
  <c r="M19" i="25" l="1"/>
  <c r="N16" i="25" s="1"/>
  <c r="N19" i="25" l="1"/>
  <c r="O16" i="25" s="1"/>
  <c r="O19" i="25" l="1"/>
  <c r="P16" i="25" s="1"/>
  <c r="P19" i="25" l="1"/>
  <c r="Q16" i="25" s="1"/>
  <c r="Q19" i="25" l="1"/>
  <c r="E11" i="5" l="1"/>
  <c r="C11" i="5"/>
  <c r="E12" i="5"/>
  <c r="S12" i="5"/>
  <c r="E18" i="1"/>
  <c r="T17" i="1"/>
  <c r="G11" i="1"/>
  <c r="F11" i="25" s="1"/>
  <c r="E12" i="1"/>
  <c r="D12" i="25" s="1"/>
  <c r="S19" i="5" l="1"/>
  <c r="D12" i="5"/>
  <c r="H11" i="1"/>
  <c r="G11" i="25" s="1"/>
  <c r="F11" i="5"/>
  <c r="S26" i="5"/>
  <c r="S28" i="5"/>
  <c r="S30" i="5"/>
  <c r="G11" i="5" l="1"/>
  <c r="I11" i="1"/>
  <c r="H11" i="25" s="1"/>
  <c r="D33" i="25" l="1"/>
  <c r="E30" i="25" s="1"/>
  <c r="J11" i="1"/>
  <c r="I11" i="25" s="1"/>
  <c r="H11" i="5"/>
  <c r="E33" i="25" l="1"/>
  <c r="S30" i="25"/>
  <c r="S33" i="25" s="1"/>
  <c r="E24" i="1"/>
  <c r="E26" i="1"/>
  <c r="K11" i="1"/>
  <c r="J11" i="25" s="1"/>
  <c r="I11" i="5"/>
  <c r="L11" i="1" l="1"/>
  <c r="K11" i="25" s="1"/>
  <c r="J11" i="5"/>
  <c r="K11" i="5" l="1"/>
  <c r="M11" i="1"/>
  <c r="L11" i="25" s="1"/>
  <c r="L11" i="5" l="1"/>
  <c r="N11" i="1"/>
  <c r="M11" i="25" s="1"/>
  <c r="O11" i="1" l="1"/>
  <c r="N11" i="25" s="1"/>
  <c r="M11" i="5"/>
  <c r="N11" i="5" l="1"/>
  <c r="P11" i="1"/>
  <c r="O11" i="25" s="1"/>
  <c r="O11" i="5" l="1"/>
  <c r="Q11" i="1"/>
  <c r="P11" i="25" s="1"/>
  <c r="P11" i="5" l="1"/>
  <c r="R11" i="1"/>
  <c r="Q11" i="25" s="1"/>
  <c r="Q11" i="5" l="1"/>
  <c r="S18" i="5" l="1"/>
  <c r="T33" i="1" l="1"/>
  <c r="T30" i="1"/>
  <c r="T29" i="1"/>
  <c r="T23" i="1"/>
  <c r="T22" i="1"/>
  <c r="G12" i="1"/>
  <c r="F12" i="25" s="1"/>
  <c r="H12" i="1" l="1"/>
  <c r="G12" i="25" s="1"/>
  <c r="F12" i="5"/>
  <c r="I12" i="1" l="1"/>
  <c r="H12" i="25" s="1"/>
  <c r="G12" i="5"/>
  <c r="J12" i="1" l="1"/>
  <c r="I12" i="25" s="1"/>
  <c r="H12" i="5"/>
  <c r="K12" i="1" l="1"/>
  <c r="J12" i="25" s="1"/>
  <c r="I12" i="5"/>
  <c r="L12" i="1" l="1"/>
  <c r="K12" i="25" s="1"/>
  <c r="J12" i="5"/>
  <c r="M12" i="1" l="1"/>
  <c r="L12" i="25" s="1"/>
  <c r="K12" i="5"/>
  <c r="N12" i="1" l="1"/>
  <c r="M12" i="25" s="1"/>
  <c r="L12" i="5"/>
  <c r="O12" i="1" l="1"/>
  <c r="N12" i="25" s="1"/>
  <c r="M12" i="5"/>
  <c r="P12" i="1" l="1"/>
  <c r="O12" i="25" s="1"/>
  <c r="N12" i="5"/>
  <c r="S15" i="5"/>
  <c r="Q12" i="1" l="1"/>
  <c r="P12" i="25" s="1"/>
  <c r="O12" i="5"/>
  <c r="R12" i="1" l="1"/>
  <c r="Q12" i="25" s="1"/>
  <c r="P12" i="5"/>
  <c r="Q12" i="5" l="1"/>
  <c r="O18" i="1" l="1"/>
  <c r="P18" i="1" l="1"/>
  <c r="Q18" i="1" l="1"/>
  <c r="R18" i="1" l="1"/>
  <c r="S20" i="5" l="1"/>
  <c r="G18" i="1" l="1"/>
  <c r="F18" i="1"/>
  <c r="H18" i="1" l="1"/>
  <c r="I18" i="1" l="1"/>
  <c r="J18" i="1" l="1"/>
  <c r="K18" i="1" l="1"/>
  <c r="L18" i="1" l="1"/>
  <c r="M18" i="1" l="1"/>
  <c r="S17" i="5"/>
  <c r="N18" i="1" l="1"/>
  <c r="T16" i="1"/>
  <c r="T18" i="1" s="1"/>
  <c r="Q24" i="1" l="1"/>
  <c r="Q26" i="1"/>
  <c r="J23" i="5"/>
  <c r="H23" i="5"/>
  <c r="N23" i="5"/>
  <c r="M23" i="5"/>
  <c r="P23" i="5"/>
  <c r="P24" i="5" s="1"/>
  <c r="I23" i="5"/>
  <c r="L23" i="5"/>
  <c r="K23" i="5"/>
  <c r="F23" i="5"/>
  <c r="O23" i="5"/>
  <c r="G23" i="5"/>
  <c r="N24" i="5" l="1"/>
  <c r="O24" i="5"/>
  <c r="K26" i="1"/>
  <c r="J24" i="5" s="1"/>
  <c r="J24" i="1"/>
  <c r="G24" i="1"/>
  <c r="I24" i="1"/>
  <c r="H26" i="1"/>
  <c r="G24" i="5" s="1"/>
  <c r="M24" i="1"/>
  <c r="M26" i="1"/>
  <c r="L24" i="5" s="1"/>
  <c r="P24" i="1"/>
  <c r="P26" i="1"/>
  <c r="K24" i="1"/>
  <c r="N24" i="1"/>
  <c r="N26" i="1"/>
  <c r="M24" i="5" s="1"/>
  <c r="L24" i="1"/>
  <c r="L26" i="1"/>
  <c r="K24" i="5" s="1"/>
  <c r="O24" i="1"/>
  <c r="O26" i="1"/>
  <c r="G26" i="1" l="1"/>
  <c r="F24" i="5" s="1"/>
  <c r="H24" i="1"/>
  <c r="J26" i="1"/>
  <c r="I24" i="5" s="1"/>
  <c r="I26" i="1"/>
  <c r="H24" i="5" s="1"/>
  <c r="R24" i="1" l="1"/>
  <c r="R26" i="1"/>
  <c r="Q23" i="5"/>
  <c r="Q24" i="5" s="1"/>
  <c r="D23" i="5" l="1"/>
  <c r="D24" i="5" s="1"/>
  <c r="F26" i="1" l="1"/>
  <c r="S21" i="5"/>
  <c r="S23" i="5" s="1"/>
  <c r="E23" i="5"/>
  <c r="E24" i="5" s="1"/>
  <c r="F24" i="1" l="1"/>
  <c r="T24" i="1" s="1"/>
  <c r="T21" i="1"/>
  <c r="T26" i="1"/>
  <c r="E32" i="5"/>
  <c r="S24" i="5" l="1"/>
  <c r="F37" i="1" l="1"/>
  <c r="T37" i="1" l="1"/>
  <c r="D32" i="5"/>
  <c r="E35" i="1"/>
  <c r="D33" i="5" l="1"/>
  <c r="F35" i="1" l="1"/>
  <c r="E33" i="5" s="1"/>
  <c r="F38" i="1" l="1"/>
  <c r="F41" i="1" l="1"/>
  <c r="G37" i="1" s="1"/>
  <c r="F32" i="5" l="1"/>
  <c r="G35" i="1"/>
  <c r="G38" i="1" l="1"/>
  <c r="F33" i="5"/>
  <c r="H35" i="1" l="1"/>
  <c r="G32" i="5"/>
  <c r="G41" i="1" l="1"/>
  <c r="H37" i="1" s="1"/>
  <c r="H38" i="1"/>
  <c r="G33" i="5"/>
  <c r="H41" i="1" l="1"/>
  <c r="I37" i="1" s="1"/>
  <c r="J35" i="1" l="1"/>
  <c r="I32" i="5"/>
  <c r="I33" i="5" l="1"/>
  <c r="J38" i="1"/>
  <c r="H32" i="5" l="1"/>
  <c r="I35" i="1"/>
  <c r="I38" i="1" s="1"/>
  <c r="H33" i="5" l="1"/>
  <c r="I41" i="1" l="1"/>
  <c r="J37" i="1" s="1"/>
  <c r="J32" i="5"/>
  <c r="K35" i="1"/>
  <c r="K38" i="1" l="1"/>
  <c r="J33" i="5"/>
  <c r="J41" i="1" l="1"/>
  <c r="K37" i="1" s="1"/>
  <c r="K41" i="1" l="1"/>
  <c r="L37" i="1" s="1"/>
  <c r="L35" i="1" l="1"/>
  <c r="K32" i="5"/>
  <c r="K33" i="5" l="1"/>
  <c r="L38" i="1"/>
  <c r="L41" i="1" l="1"/>
  <c r="M37" i="1" s="1"/>
  <c r="M35" i="1" l="1"/>
  <c r="L32" i="5"/>
  <c r="M38" i="1" l="1"/>
  <c r="L33" i="5"/>
  <c r="M41" i="1" l="1"/>
  <c r="N37" i="1" s="1"/>
  <c r="N35" i="1" l="1"/>
  <c r="N38" i="1" s="1"/>
  <c r="M32" i="5"/>
  <c r="M33" i="5" l="1"/>
  <c r="N41" i="1" l="1"/>
  <c r="O37" i="1" s="1"/>
  <c r="N32" i="5" l="1"/>
  <c r="O35" i="1"/>
  <c r="O38" i="1" l="1"/>
  <c r="N33" i="5"/>
  <c r="O41" i="1" l="1"/>
  <c r="P37" i="1" s="1"/>
  <c r="O32" i="5" l="1"/>
  <c r="P35" i="1"/>
  <c r="P38" i="1" l="1"/>
  <c r="O33" i="5"/>
  <c r="P41" i="1" l="1"/>
  <c r="Q37" i="1" s="1"/>
  <c r="P32" i="5" l="1"/>
  <c r="Q35" i="1"/>
  <c r="Q38" i="1" l="1"/>
  <c r="P33" i="5"/>
  <c r="Q41" i="1" l="1"/>
  <c r="R37" i="1" s="1"/>
  <c r="Q32" i="5" l="1"/>
  <c r="S29" i="5"/>
  <c r="R35" i="1"/>
  <c r="T31" i="1"/>
  <c r="R38" i="1" l="1"/>
  <c r="T35" i="1"/>
  <c r="Q33" i="5"/>
  <c r="S32" i="5"/>
  <c r="S33" i="5" l="1"/>
  <c r="T38" i="1"/>
  <c r="T39" i="1" l="1"/>
  <c r="R41" i="1"/>
  <c r="T41" i="1" s="1"/>
  <c r="F30" i="25" l="1"/>
  <c r="F33" i="25" s="1"/>
  <c r="G30" i="25" s="1"/>
  <c r="G33" i="25" l="1"/>
  <c r="H30" i="25" s="1"/>
  <c r="S39" i="25"/>
  <c r="H33" i="25" l="1"/>
  <c r="I30" i="25" s="1"/>
  <c r="F38" i="25"/>
  <c r="F41" i="25" s="1"/>
  <c r="G38" i="25" s="1"/>
  <c r="G41" i="25" s="1"/>
  <c r="H38" i="25" s="1"/>
  <c r="H41" i="25" s="1"/>
  <c r="I38" i="25" s="1"/>
  <c r="I41" i="25" s="1"/>
  <c r="J38" i="25" s="1"/>
  <c r="J41" i="25" s="1"/>
  <c r="K38" i="25" s="1"/>
  <c r="K41" i="25" s="1"/>
  <c r="L38" i="25" s="1"/>
  <c r="L41" i="25" s="1"/>
  <c r="M38" i="25" s="1"/>
  <c r="M41" i="25" s="1"/>
  <c r="N38" i="25" s="1"/>
  <c r="N41" i="25" s="1"/>
  <c r="O38" i="25" s="1"/>
  <c r="O41" i="25" s="1"/>
  <c r="P38" i="25" s="1"/>
  <c r="P41" i="25" s="1"/>
  <c r="Q38" i="25" s="1"/>
  <c r="Q41" i="25" s="1"/>
  <c r="I33" i="25" l="1"/>
  <c r="J30" i="25" s="1"/>
  <c r="S40" i="25"/>
  <c r="S41" i="25" s="1"/>
  <c r="J33" i="25" l="1"/>
  <c r="K30" i="25" s="1"/>
  <c r="K33" i="25" l="1"/>
  <c r="L30" i="25" s="1"/>
  <c r="L33" i="25" l="1"/>
  <c r="M30" i="25" s="1"/>
  <c r="M33" i="25" l="1"/>
  <c r="N30" i="25" s="1"/>
  <c r="N33" i="25" l="1"/>
  <c r="O30" i="25" s="1"/>
  <c r="O33" i="25" l="1"/>
  <c r="P30" i="25" s="1"/>
  <c r="P33" i="25" l="1"/>
  <c r="Q30" i="25" s="1"/>
  <c r="Q33" i="25" l="1"/>
</calcChain>
</file>

<file path=xl/sharedStrings.xml><?xml version="1.0" encoding="utf-8"?>
<sst xmlns="http://schemas.openxmlformats.org/spreadsheetml/2006/main" count="124" uniqueCount="64">
  <si>
    <t>Total</t>
  </si>
  <si>
    <t>Receivable Collections</t>
  </si>
  <si>
    <t>Disbursements</t>
  </si>
  <si>
    <t>Inventory Payments</t>
  </si>
  <si>
    <t>Wages &amp; Benefits</t>
  </si>
  <si>
    <t>Other Trade/Operational Payments</t>
  </si>
  <si>
    <t>Operating Cash Flow</t>
  </si>
  <si>
    <t>Non Operating Disbursements</t>
  </si>
  <si>
    <t>Professional Fees</t>
  </si>
  <si>
    <t>Net Cash Flow</t>
  </si>
  <si>
    <t>Opening Book Cash</t>
  </si>
  <si>
    <t>Ending Book Cash</t>
  </si>
  <si>
    <t>EBITDA</t>
  </si>
  <si>
    <t>COGS</t>
  </si>
  <si>
    <t>Change in A/R</t>
  </si>
  <si>
    <t>Change in Accrued Payroll</t>
  </si>
  <si>
    <t>Change in Inventory</t>
  </si>
  <si>
    <t>Change in A/P and accrued liabilities</t>
  </si>
  <si>
    <t>Cash Flow from Operations</t>
  </si>
  <si>
    <t>Interest payment</t>
  </si>
  <si>
    <t>Term loan payment</t>
  </si>
  <si>
    <t>Net cash flow</t>
  </si>
  <si>
    <t>Check</t>
  </si>
  <si>
    <t>EBITDA to Cash Flow Reconciliation</t>
  </si>
  <si>
    <t>Capital expenditures</t>
  </si>
  <si>
    <t>($ in 000s)</t>
  </si>
  <si>
    <t>Weekly Cash Flow Forecast</t>
  </si>
  <si>
    <t>Revolver / DIP</t>
  </si>
  <si>
    <t>Interest Expense</t>
  </si>
  <si>
    <t>Receipts</t>
  </si>
  <si>
    <t>Capital Expenditures</t>
  </si>
  <si>
    <t>Actual</t>
  </si>
  <si>
    <t>Financing Fees</t>
  </si>
  <si>
    <t>Week Number</t>
  </si>
  <si>
    <t>Actual / Forecast</t>
  </si>
  <si>
    <t>Forecast</t>
  </si>
  <si>
    <t>Total Operating Disbursements</t>
  </si>
  <si>
    <t>Other Receipts</t>
  </si>
  <si>
    <t>Accounts Receivable</t>
  </si>
  <si>
    <t>Inventory</t>
  </si>
  <si>
    <t>A/P</t>
  </si>
  <si>
    <t>Implied Working Capital Estimates and Metrics</t>
  </si>
  <si>
    <t>A/R</t>
  </si>
  <si>
    <t>Last 6 mos average</t>
  </si>
  <si>
    <t>Days of Inventory on Hand</t>
  </si>
  <si>
    <t>Days Payable Outstanding</t>
  </si>
  <si>
    <t>Days Sales Outstanding</t>
  </si>
  <si>
    <t>Term Loan Amortization</t>
  </si>
  <si>
    <t>Change in Other Accrued Expenses</t>
  </si>
  <si>
    <t>Total Receipts</t>
  </si>
  <si>
    <t>DOH (Inventory / Average Daily COGS)</t>
  </si>
  <si>
    <t>Implied DPO (A/P / average daily purchases)</t>
  </si>
  <si>
    <t>Other Operating expenses</t>
  </si>
  <si>
    <t>Less: Other trade / Operational payments</t>
  </si>
  <si>
    <t>Rollforward Summary</t>
  </si>
  <si>
    <t>Purchases</t>
  </si>
  <si>
    <t xml:space="preserve">Wages &amp; Benefits </t>
  </si>
  <si>
    <t>Beginning balance</t>
  </si>
  <si>
    <t>Ending balance</t>
  </si>
  <si>
    <t>Accrued Payroll</t>
  </si>
  <si>
    <t xml:space="preserve">Inventory </t>
  </si>
  <si>
    <t xml:space="preserve">Net sales </t>
  </si>
  <si>
    <t>Accounts Payable</t>
  </si>
  <si>
    <t>Other Accrued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</si>
</sst>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_);\(0\)"/>
    <numFmt numFmtId="165" formatCode="_(* #,##0_);_(* \(#,##0\);_(* &quot;-&quot;??_);_(@_)"/>
    <numFmt numFmtId="166" formatCode="m/d;@"/>
    <numFmt numFmtId="167" formatCode="_(&quot;$&quot;* #,##0_);_(&quot;$&quot;* \(#,##0\);_(&quot;$&quot;* &quot;-&quot;??_);_(@_)"/>
    <numFmt numFmtId="168" formatCode="#,##0_)&quot;days&quot;;\(#,##0\)\ "/>
    <numFmt numFmtId="169" formatCode="#,##0.0_);\(#,##0.0\)"/>
    <numFmt numFmtId="170" formatCode="_(&quot;$&quot;* #,##0.0_);_(&quot;$&quot;* \(#,##0.0\);_(&quot;$&quot;* &quot;-&quot;??_);_(@_)"/>
    <numFmt numFmtId="171" formatCode="_(* #,##0.0000000_);_(* \(#,##0.0000000\);_(* &quot;-&quot;??_);_(@_)"/>
  </numFmts>
  <fonts count="17" x14ac:knownFonts="1">
    <font>
      <sz val="11"/>
      <color theme="1"/>
      <name val="Calibri"/>
      <family val="2"/>
      <scheme val="minor"/>
    </font>
    <font>
      <sz val="11"/>
      <color indexed="8"/>
      <name val="Calibri"/>
      <family val="2"/>
    </font>
    <font>
      <sz val="10"/>
      <name val="Arial"/>
      <family val="2"/>
    </font>
    <font>
      <sz val="11"/>
      <color theme="1"/>
      <name val="Times New Roman"/>
      <family val="1"/>
    </font>
    <font>
      <sz val="11"/>
      <color indexed="9"/>
      <name val="Times New Roman"/>
      <family val="1"/>
    </font>
    <font>
      <b/>
      <sz val="11"/>
      <color indexed="9"/>
      <name val="Times New Roman"/>
      <family val="1"/>
    </font>
    <font>
      <sz val="11"/>
      <name val="Times New Roman"/>
      <family val="1"/>
    </font>
    <font>
      <b/>
      <sz val="11"/>
      <color theme="1"/>
      <name val="Times New Roman"/>
      <family val="1"/>
    </font>
    <font>
      <sz val="11"/>
      <color rgb="FF000000"/>
      <name val="Times New Roman"/>
      <family val="1"/>
    </font>
    <font>
      <b/>
      <sz val="11"/>
      <color rgb="FF000000"/>
      <name val="Times New Roman"/>
      <family val="1"/>
    </font>
    <font>
      <i/>
      <sz val="11"/>
      <color theme="1"/>
      <name val="Times New Roman"/>
      <family val="1"/>
    </font>
    <font>
      <i/>
      <sz val="11"/>
      <color rgb="FF000000"/>
      <name val="Times New Roman"/>
      <family val="1"/>
    </font>
    <font>
      <b/>
      <sz val="11"/>
      <color rgb="FF008000"/>
      <name val="Times New Roman"/>
      <family val="1"/>
    </font>
    <font>
      <i/>
      <sz val="11"/>
      <color rgb="FF008000"/>
      <name val="Times New Roman"/>
      <family val="1"/>
    </font>
    <font>
      <i/>
      <sz val="11"/>
      <name val="Times New Roman"/>
      <family val="1"/>
    </font>
    <font>
      <b/>
      <u/>
      <sz val="11"/>
      <color rgb="FF000000"/>
      <name val="Times New Roman"/>
      <family val="1"/>
    </font>
    <font>
      <i/>
      <sz val="10"/>
      <color rgb="FF000000"/>
      <name val="Times New Roman"/>
      <family val="1"/>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3"/>
        <bgColor indexed="64"/>
      </patternFill>
    </fill>
  </fills>
  <borders count="30">
    <border>
      <left/>
      <right/>
      <top/>
      <bottom/>
      <diagonal/>
    </border>
    <border>
      <left style="dashed">
        <color indexed="64"/>
      </left>
      <right/>
      <top/>
      <bottom/>
      <diagonal/>
    </border>
    <border>
      <left/>
      <right/>
      <top/>
      <bottom style="thin">
        <color rgb="FF000000"/>
      </bottom>
      <diagonal/>
    </border>
    <border>
      <left style="dashed">
        <color indexed="64"/>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bottom/>
      <diagonal/>
    </border>
    <border>
      <left style="dashed">
        <color indexed="64"/>
      </left>
      <right/>
      <top style="thin">
        <color rgb="FF000000"/>
      </top>
      <bottom style="thin">
        <color rgb="FF000000"/>
      </bottom>
      <diagonal/>
    </border>
    <border>
      <left/>
      <right style="dashed">
        <color indexed="64"/>
      </right>
      <top/>
      <bottom/>
      <diagonal/>
    </border>
    <border>
      <left/>
      <right style="dashed">
        <color indexed="64"/>
      </right>
      <top/>
      <bottom style="thin">
        <color rgb="FF000000"/>
      </bottom>
      <diagonal/>
    </border>
    <border>
      <left style="dashed">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medium">
        <color indexed="64"/>
      </bottom>
      <diagonal/>
    </border>
    <border>
      <left/>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alignment wrapText="1"/>
    </xf>
  </cellStyleXfs>
  <cellXfs count="116">
    <xf numFmtId="0" fontId="0" fillId="0" borderId="0" xfId="0"/>
    <xf numFmtId="0" fontId="3" fillId="0" borderId="0" xfId="0" applyFont="1"/>
    <xf numFmtId="0" fontId="3" fillId="0" borderId="0" xfId="0" applyFont="1" applyBorder="1"/>
    <xf numFmtId="0" fontId="7" fillId="0" borderId="0" xfId="0" applyFont="1"/>
    <xf numFmtId="37" fontId="8" fillId="0" borderId="0" xfId="0" applyNumberFormat="1" applyFont="1"/>
    <xf numFmtId="37" fontId="9" fillId="0" borderId="0" xfId="0" applyNumberFormat="1" applyFont="1"/>
    <xf numFmtId="0" fontId="10" fillId="0" borderId="0" xfId="0" applyFont="1"/>
    <xf numFmtId="37" fontId="10" fillId="0" borderId="0" xfId="0" applyNumberFormat="1" applyFont="1"/>
    <xf numFmtId="43" fontId="3" fillId="0" borderId="0" xfId="0" applyNumberFormat="1" applyFont="1"/>
    <xf numFmtId="0" fontId="0" fillId="0" borderId="0" xfId="0" applyFont="1"/>
    <xf numFmtId="165" fontId="8" fillId="2" borderId="0" xfId="1" applyNumberFormat="1" applyFont="1" applyFill="1" applyBorder="1" applyAlignment="1">
      <alignment horizontal="left" indent="1"/>
    </xf>
    <xf numFmtId="165" fontId="9" fillId="2" borderId="4" xfId="1" applyNumberFormat="1" applyFont="1" applyFill="1" applyBorder="1" applyAlignment="1">
      <alignment horizontal="left" indent="1"/>
    </xf>
    <xf numFmtId="165" fontId="9" fillId="2" borderId="0" xfId="1" applyNumberFormat="1" applyFont="1" applyFill="1" applyBorder="1" applyAlignment="1">
      <alignment horizontal="left" indent="1"/>
    </xf>
    <xf numFmtId="37" fontId="8" fillId="0" borderId="0" xfId="0" applyNumberFormat="1" applyFont="1" applyBorder="1"/>
    <xf numFmtId="0" fontId="8" fillId="0" borderId="0" xfId="0" applyFont="1"/>
    <xf numFmtId="0" fontId="8" fillId="2" borderId="0" xfId="2" applyFont="1" applyFill="1" applyBorder="1" applyAlignment="1">
      <alignment horizontal="left" indent="1"/>
    </xf>
    <xf numFmtId="0" fontId="9" fillId="2" borderId="0" xfId="2" applyFont="1" applyFill="1" applyBorder="1" applyAlignment="1">
      <alignment horizontal="left" indent="1"/>
    </xf>
    <xf numFmtId="0" fontId="8" fillId="0" borderId="0" xfId="0" applyFont="1" applyBorder="1"/>
    <xf numFmtId="167" fontId="9" fillId="2" borderId="0" xfId="3" applyNumberFormat="1" applyFont="1" applyFill="1" applyBorder="1" applyAlignment="1">
      <alignment horizontal="left" indent="1"/>
    </xf>
    <xf numFmtId="167" fontId="9" fillId="0" borderId="4" xfId="3" applyNumberFormat="1" applyFont="1" applyFill="1" applyBorder="1" applyAlignment="1">
      <alignment horizontal="left" indent="1"/>
    </xf>
    <xf numFmtId="165" fontId="8" fillId="2" borderId="3" xfId="1" applyNumberFormat="1" applyFont="1" applyFill="1" applyBorder="1" applyAlignment="1">
      <alignment horizontal="left" indent="1"/>
    </xf>
    <xf numFmtId="167" fontId="9" fillId="2" borderId="8" xfId="3" applyNumberFormat="1" applyFont="1" applyFill="1" applyBorder="1" applyAlignment="1">
      <alignment horizontal="left" indent="1"/>
    </xf>
    <xf numFmtId="165" fontId="8" fillId="2" borderId="1" xfId="1" applyNumberFormat="1" applyFont="1" applyFill="1" applyBorder="1" applyAlignment="1">
      <alignment horizontal="left" indent="1"/>
    </xf>
    <xf numFmtId="165" fontId="9" fillId="2" borderId="5" xfId="1" applyNumberFormat="1" applyFont="1" applyFill="1" applyBorder="1" applyAlignment="1">
      <alignment horizontal="left" indent="1"/>
    </xf>
    <xf numFmtId="165" fontId="9" fillId="2" borderId="12" xfId="1" applyNumberFormat="1" applyFont="1" applyFill="1" applyBorder="1" applyAlignment="1">
      <alignment horizontal="left" indent="1"/>
    </xf>
    <xf numFmtId="165" fontId="8" fillId="2" borderId="1" xfId="1" applyNumberFormat="1" applyFont="1" applyFill="1" applyBorder="1" applyAlignment="1">
      <alignment horizontal="left" indent="2"/>
    </xf>
    <xf numFmtId="167" fontId="9" fillId="0" borderId="9" xfId="3" applyNumberFormat="1" applyFont="1" applyFill="1" applyBorder="1" applyAlignment="1">
      <alignment horizontal="left" indent="1"/>
    </xf>
    <xf numFmtId="37" fontId="12" fillId="0" borderId="0" xfId="0" applyNumberFormat="1" applyFont="1"/>
    <xf numFmtId="165" fontId="9" fillId="2" borderId="1" xfId="1" applyNumberFormat="1" applyFont="1" applyFill="1" applyBorder="1" applyAlignment="1">
      <alignment horizontal="left" indent="1"/>
    </xf>
    <xf numFmtId="0" fontId="9" fillId="0" borderId="0" xfId="0" applyFont="1"/>
    <xf numFmtId="0" fontId="8" fillId="2" borderId="0" xfId="2" applyFont="1" applyFill="1" applyAlignment="1">
      <alignment horizontal="left" indent="1"/>
    </xf>
    <xf numFmtId="0" fontId="8" fillId="0" borderId="10" xfId="0" applyFont="1" applyBorder="1"/>
    <xf numFmtId="0" fontId="8" fillId="2" borderId="2" xfId="2" applyFont="1" applyFill="1" applyBorder="1" applyAlignment="1">
      <alignment horizontal="left" indent="1"/>
    </xf>
    <xf numFmtId="0" fontId="8" fillId="0" borderId="2" xfId="0" applyFont="1" applyBorder="1"/>
    <xf numFmtId="0" fontId="8" fillId="0" borderId="11" xfId="0" applyFont="1" applyBorder="1"/>
    <xf numFmtId="0" fontId="9" fillId="0" borderId="10" xfId="0" applyFont="1" applyBorder="1"/>
    <xf numFmtId="0" fontId="9" fillId="2" borderId="0" xfId="2" applyFont="1" applyFill="1" applyAlignment="1">
      <alignment horizontal="left" indent="1"/>
    </xf>
    <xf numFmtId="0" fontId="8" fillId="2" borderId="0" xfId="2" applyFont="1" applyFill="1" applyAlignment="1">
      <alignment horizontal="left" indent="2"/>
    </xf>
    <xf numFmtId="0" fontId="8" fillId="2" borderId="2" xfId="2" applyFont="1" applyFill="1" applyBorder="1" applyAlignment="1">
      <alignment horizontal="left" indent="2"/>
    </xf>
    <xf numFmtId="165" fontId="8" fillId="3" borderId="2" xfId="1" applyNumberFormat="1" applyFont="1" applyFill="1" applyBorder="1" applyAlignment="1">
      <alignment horizontal="left" indent="1"/>
    </xf>
    <xf numFmtId="0" fontId="9" fillId="2" borderId="6" xfId="2" applyFont="1" applyFill="1" applyBorder="1" applyAlignment="1">
      <alignment horizontal="left" indent="1"/>
    </xf>
    <xf numFmtId="0" fontId="9" fillId="2" borderId="4" xfId="2" applyFont="1" applyFill="1" applyBorder="1" applyAlignment="1">
      <alignment horizontal="left" indent="1"/>
    </xf>
    <xf numFmtId="164" fontId="8" fillId="2" borderId="0" xfId="1" applyFont="1" applyFill="1" applyBorder="1" applyAlignment="1">
      <alignment horizontal="left" indent="2"/>
    </xf>
    <xf numFmtId="0" fontId="8" fillId="2" borderId="0" xfId="2" applyFont="1" applyFill="1" applyBorder="1" applyAlignment="1">
      <alignment horizontal="left" indent="2"/>
    </xf>
    <xf numFmtId="0" fontId="9" fillId="0" borderId="6" xfId="2" applyFont="1" applyFill="1" applyBorder="1" applyAlignment="1">
      <alignment horizontal="left" indent="1"/>
    </xf>
    <xf numFmtId="0" fontId="9" fillId="0" borderId="4" xfId="2" applyFont="1" applyFill="1" applyBorder="1" applyAlignment="1">
      <alignment horizontal="left" indent="1"/>
    </xf>
    <xf numFmtId="0" fontId="8" fillId="0" borderId="7" xfId="0" applyFont="1" applyFill="1" applyBorder="1"/>
    <xf numFmtId="167" fontId="8" fillId="0" borderId="0" xfId="0" applyNumberFormat="1" applyFont="1"/>
    <xf numFmtId="0" fontId="11" fillId="0" borderId="0" xfId="0" applyFont="1"/>
    <xf numFmtId="171" fontId="8" fillId="2" borderId="0" xfId="2" applyNumberFormat="1" applyFont="1" applyFill="1" applyBorder="1" applyAlignment="1">
      <alignment horizontal="left" indent="1"/>
    </xf>
    <xf numFmtId="167" fontId="9" fillId="0" borderId="0" xfId="0" applyNumberFormat="1" applyFont="1"/>
    <xf numFmtId="170" fontId="9" fillId="0" borderId="0" xfId="0" applyNumberFormat="1" applyFont="1"/>
    <xf numFmtId="41" fontId="13" fillId="0" borderId="0" xfId="0" applyNumberFormat="1" applyFont="1"/>
    <xf numFmtId="37" fontId="9" fillId="0" borderId="15" xfId="0" applyNumberFormat="1" applyFont="1" applyBorder="1"/>
    <xf numFmtId="37" fontId="9" fillId="0" borderId="14" xfId="0" applyNumberFormat="1" applyFont="1" applyBorder="1"/>
    <xf numFmtId="165" fontId="14" fillId="0" borderId="0" xfId="4" applyNumberFormat="1" applyFont="1" applyFill="1" applyBorder="1" applyAlignment="1"/>
    <xf numFmtId="165" fontId="6" fillId="0" borderId="0" xfId="4" applyNumberFormat="1" applyFont="1" applyFill="1" applyBorder="1" applyAlignment="1"/>
    <xf numFmtId="0" fontId="15" fillId="2" borderId="0" xfId="2" applyFont="1" applyFill="1" applyAlignment="1">
      <alignment horizontal="left"/>
    </xf>
    <xf numFmtId="0" fontId="9" fillId="0" borderId="0" xfId="2" applyFont="1" applyAlignment="1">
      <alignment horizontal="left" indent="2"/>
    </xf>
    <xf numFmtId="49" fontId="8" fillId="0" borderId="0" xfId="2" applyNumberFormat="1" applyFont="1" applyAlignment="1">
      <alignment horizontal="center"/>
    </xf>
    <xf numFmtId="49" fontId="9" fillId="0" borderId="0" xfId="2" applyNumberFormat="1" applyFont="1" applyAlignment="1">
      <alignment horizontal="center"/>
    </xf>
    <xf numFmtId="164" fontId="4" fillId="4" borderId="0" xfId="1" applyFont="1" applyFill="1" applyBorder="1"/>
    <xf numFmtId="165" fontId="5" fillId="4" borderId="0" xfId="1" applyNumberFormat="1" applyFont="1" applyFill="1" applyBorder="1"/>
    <xf numFmtId="164" fontId="4" fillId="4" borderId="0" xfId="1" applyFont="1" applyFill="1" applyBorder="1" applyAlignment="1">
      <alignment horizontal="left" indent="1"/>
    </xf>
    <xf numFmtId="164" fontId="4" fillId="4" borderId="0" xfId="1" applyFont="1" applyFill="1" applyBorder="1" applyAlignment="1">
      <alignment horizontal="center"/>
    </xf>
    <xf numFmtId="166" fontId="4" fillId="4" borderId="0" xfId="2" applyNumberFormat="1" applyFont="1" applyFill="1" applyAlignment="1">
      <alignment horizontal="center"/>
    </xf>
    <xf numFmtId="165" fontId="4" fillId="4" borderId="0" xfId="1" applyNumberFormat="1" applyFont="1" applyFill="1" applyBorder="1"/>
    <xf numFmtId="0" fontId="4" fillId="4" borderId="0" xfId="2" applyFont="1" applyFill="1"/>
    <xf numFmtId="167" fontId="8" fillId="2" borderId="0" xfId="3" applyNumberFormat="1" applyFont="1" applyFill="1" applyBorder="1" applyAlignment="1">
      <alignment horizontal="left" indent="1"/>
    </xf>
    <xf numFmtId="165" fontId="8" fillId="2" borderId="2" xfId="1" applyNumberFormat="1" applyFont="1" applyFill="1" applyBorder="1" applyAlignment="1">
      <alignment horizontal="left" indent="1"/>
    </xf>
    <xf numFmtId="165" fontId="8" fillId="2" borderId="0" xfId="1" applyNumberFormat="1" applyFont="1" applyFill="1" applyBorder="1" applyAlignment="1">
      <alignment horizontal="right" indent="1"/>
    </xf>
    <xf numFmtId="37" fontId="11" fillId="0" borderId="0" xfId="0" applyNumberFormat="1" applyFont="1"/>
    <xf numFmtId="3" fontId="9" fillId="0" borderId="0" xfId="0" applyNumberFormat="1" applyFont="1"/>
    <xf numFmtId="1" fontId="11" fillId="0" borderId="13" xfId="1" applyNumberFormat="1" applyFont="1" applyFill="1" applyBorder="1" applyAlignment="1">
      <alignment horizontal="center"/>
    </xf>
    <xf numFmtId="165" fontId="8" fillId="0" borderId="0" xfId="4" applyNumberFormat="1" applyFont="1" applyFill="1" applyBorder="1" applyAlignment="1">
      <alignment horizontal="left" indent="1"/>
    </xf>
    <xf numFmtId="169" fontId="8" fillId="0" borderId="0" xfId="0" applyNumberFormat="1" applyFont="1"/>
    <xf numFmtId="165" fontId="9" fillId="0" borderId="0" xfId="4" applyNumberFormat="1" applyFont="1" applyFill="1" applyBorder="1" applyAlignment="1"/>
    <xf numFmtId="165" fontId="11" fillId="0" borderId="0" xfId="4" applyNumberFormat="1" applyFont="1" applyFill="1" applyBorder="1" applyAlignment="1">
      <alignment horizontal="left" indent="1"/>
    </xf>
    <xf numFmtId="41" fontId="11" fillId="0" borderId="0" xfId="0" applyNumberFormat="1" applyFont="1"/>
    <xf numFmtId="0" fontId="9" fillId="0" borderId="0" xfId="0" applyFont="1" applyBorder="1"/>
    <xf numFmtId="0" fontId="9" fillId="0" borderId="18" xfId="0" applyFont="1" applyBorder="1"/>
    <xf numFmtId="0" fontId="8" fillId="0" borderId="19" xfId="0" applyFont="1" applyBorder="1"/>
    <xf numFmtId="0" fontId="8" fillId="0" borderId="20" xfId="0" applyFont="1" applyBorder="1"/>
    <xf numFmtId="165" fontId="8" fillId="0" borderId="16" xfId="4" applyNumberFormat="1" applyFont="1" applyFill="1" applyBorder="1" applyAlignment="1">
      <alignment horizontal="left" indent="1"/>
    </xf>
    <xf numFmtId="0" fontId="8" fillId="0" borderId="17" xfId="0" applyFont="1" applyBorder="1"/>
    <xf numFmtId="165" fontId="9" fillId="0" borderId="16" xfId="4" applyNumberFormat="1" applyFont="1" applyFill="1" applyBorder="1" applyAlignment="1">
      <alignment horizontal="left" indent="1"/>
    </xf>
    <xf numFmtId="0" fontId="8" fillId="0" borderId="15" xfId="0" applyFont="1" applyBorder="1"/>
    <xf numFmtId="0" fontId="9" fillId="0" borderId="16" xfId="0" applyFont="1" applyBorder="1"/>
    <xf numFmtId="37" fontId="9" fillId="0" borderId="0" xfId="0" applyNumberFormat="1" applyFont="1" applyBorder="1"/>
    <xf numFmtId="169" fontId="8" fillId="0" borderId="21" xfId="0" applyNumberFormat="1" applyFont="1" applyBorder="1" applyAlignment="1">
      <alignment horizontal="left" indent="1"/>
    </xf>
    <xf numFmtId="37" fontId="8" fillId="0" borderId="22" xfId="0" applyNumberFormat="1" applyFont="1" applyBorder="1"/>
    <xf numFmtId="0" fontId="8" fillId="0" borderId="22" xfId="0" applyFont="1" applyBorder="1"/>
    <xf numFmtId="0" fontId="8" fillId="0" borderId="23" xfId="0" applyFont="1" applyBorder="1"/>
    <xf numFmtId="169" fontId="8" fillId="0" borderId="0" xfId="0" applyNumberFormat="1" applyFont="1" applyBorder="1"/>
    <xf numFmtId="169" fontId="9" fillId="0" borderId="18" xfId="0" applyNumberFormat="1" applyFont="1" applyBorder="1"/>
    <xf numFmtId="37" fontId="9" fillId="0" borderId="19" xfId="0" applyNumberFormat="1" applyFont="1" applyBorder="1"/>
    <xf numFmtId="0" fontId="9" fillId="0" borderId="19" xfId="0" applyFont="1" applyBorder="1"/>
    <xf numFmtId="0" fontId="9" fillId="0" borderId="20" xfId="0" applyFont="1" applyBorder="1"/>
    <xf numFmtId="0" fontId="8" fillId="0" borderId="26" xfId="0" applyFont="1" applyBorder="1"/>
    <xf numFmtId="165" fontId="9" fillId="0" borderId="21" xfId="4" applyNumberFormat="1" applyFont="1" applyFill="1" applyBorder="1" applyAlignment="1">
      <alignment horizontal="left" indent="1"/>
    </xf>
    <xf numFmtId="0" fontId="8" fillId="0" borderId="14" xfId="0" applyFont="1" applyBorder="1"/>
    <xf numFmtId="0" fontId="8" fillId="0" borderId="29" xfId="0" applyFont="1" applyBorder="1"/>
    <xf numFmtId="0" fontId="8" fillId="0" borderId="25" xfId="0" applyFont="1" applyBorder="1"/>
    <xf numFmtId="0" fontId="8" fillId="0" borderId="27" xfId="0" applyFont="1" applyBorder="1" applyAlignment="1">
      <alignment horizontal="left" indent="1"/>
    </xf>
    <xf numFmtId="168" fontId="8" fillId="0" borderId="28" xfId="0" applyNumberFormat="1" applyFont="1" applyFill="1" applyBorder="1" applyAlignment="1"/>
    <xf numFmtId="0" fontId="8" fillId="0" borderId="28" xfId="0" applyFont="1" applyBorder="1"/>
    <xf numFmtId="0" fontId="9" fillId="0" borderId="24" xfId="0" applyFont="1" applyBorder="1"/>
    <xf numFmtId="168" fontId="9" fillId="0" borderId="24" xfId="0" applyNumberFormat="1" applyFont="1" applyFill="1" applyBorder="1" applyAlignment="1"/>
    <xf numFmtId="0" fontId="8" fillId="0" borderId="24" xfId="0" applyFont="1" applyBorder="1"/>
    <xf numFmtId="168" fontId="9" fillId="0" borderId="19" xfId="0" applyNumberFormat="1" applyFont="1" applyFill="1" applyBorder="1" applyAlignment="1"/>
    <xf numFmtId="3" fontId="16" fillId="0" borderId="0" xfId="0" applyNumberFormat="1" applyFont="1" applyBorder="1"/>
    <xf numFmtId="165" fontId="8" fillId="0" borderId="27" xfId="4" applyNumberFormat="1" applyFont="1" applyFill="1" applyBorder="1" applyAlignment="1"/>
    <xf numFmtId="37" fontId="8" fillId="0" borderId="28" xfId="0" applyNumberFormat="1" applyFont="1" applyBorder="1"/>
    <xf numFmtId="165" fontId="9" fillId="0" borderId="24" xfId="4" applyNumberFormat="1" applyFont="1" applyFill="1" applyBorder="1" applyAlignment="1"/>
    <xf numFmtId="37" fontId="9" fillId="0" borderId="24" xfId="0" applyNumberFormat="1" applyFont="1" applyBorder="1"/>
    <xf numFmtId="165" fontId="9" fillId="0" borderId="18" xfId="4" applyNumberFormat="1" applyFont="1" applyFill="1" applyBorder="1" applyAlignment="1"/>
  </cellXfs>
  <cellStyles count="5">
    <cellStyle name="Comma_13 Week CF Sensitized Model" xfId="4" xr:uid="{7C119D02-6B9B-4EE1-B649-4EC52519DECE}"/>
    <cellStyle name="Comma_CF Report Tables_5 week analysis" xfId="1" xr:uid="{29EB117C-F6F8-48DE-9327-C086BFB69494}"/>
    <cellStyle name="Currency_CF Report Tables_5 week analysis" xfId="3" xr:uid="{08EE0BA0-496D-4F08-A60B-90861DFA32B5}"/>
    <cellStyle name="Normal" xfId="0" builtinId="0"/>
    <cellStyle name="Normal_CF Report Tables_5 week analysis" xfId="2" xr:uid="{CFE4BADF-FF6C-44E3-9BA9-81A1A3F59201}"/>
  </cellStyles>
  <dxfs count="1">
    <dxf>
      <fill>
        <patternFill>
          <bgColor rgb="FFFF0000"/>
        </patternFill>
      </fill>
    </dxf>
  </dxfs>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85724</xdr:colOff>
      <xdr:row>1</xdr:row>
      <xdr:rowOff>66675</xdr:rowOff>
    </xdr:from>
    <xdr:ext cx="15554325" cy="1009650"/>
    <xdr:sp macro="" textlink="">
      <xdr:nvSpPr>
        <xdr:cNvPr id="2" name="TextBox 1">
          <a:extLst>
            <a:ext uri="{FF2B5EF4-FFF2-40B4-BE49-F238E27FC236}">
              <a16:creationId xmlns:a16="http://schemas.microsoft.com/office/drawing/2014/main" id="{2C347E20-A21D-4A5A-811D-6DE52D297DC0}"/>
            </a:ext>
          </a:extLst>
        </xdr:cNvPr>
        <xdr:cNvSpPr txBox="1"/>
      </xdr:nvSpPr>
      <xdr:spPr>
        <a:xfrm>
          <a:off x="200024" y="257175"/>
          <a:ext cx="15554325" cy="10096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400" b="1">
              <a:latin typeface="Times New Roman" panose="02020603050405020304" pitchFamily="18" charset="0"/>
              <a:cs typeface="Times New Roman" panose="02020603050405020304" pitchFamily="18" charset="0"/>
            </a:rPr>
            <a:t>Note: This is a simplified illustrative example of the final output of a 13 week cash flow model.  </a:t>
          </a:r>
        </a:p>
        <a:p>
          <a:r>
            <a:rPr lang="en-US" sz="1400">
              <a:latin typeface="Times New Roman" panose="02020603050405020304" pitchFamily="18" charset="0"/>
              <a:cs typeface="Times New Roman" panose="02020603050405020304" pitchFamily="18" charset="0"/>
            </a:rPr>
            <a:t>The hard coded cells would come from roll</a:t>
          </a:r>
          <a:r>
            <a:rPr lang="en-US" sz="1400" baseline="0">
              <a:latin typeface="Times New Roman" panose="02020603050405020304" pitchFamily="18" charset="0"/>
              <a:cs typeface="Times New Roman" panose="02020603050405020304" pitchFamily="18" charset="0"/>
            </a:rPr>
            <a:t> forward and borrowing base worksheets in a fully integrated model, which are in turn driven from a variety of drivers and historical data analysis. </a:t>
          </a:r>
        </a:p>
        <a:p>
          <a:r>
            <a:rPr lang="en-US" sz="1400" baseline="0">
              <a:latin typeface="Times New Roman" panose="02020603050405020304" pitchFamily="18" charset="0"/>
              <a:cs typeface="Times New Roman" panose="02020603050405020304" pitchFamily="18" charset="0"/>
            </a:rPr>
            <a:t>For a complete training on how to build an integrated 13 week cash flow including scenarios, timing, general ledger mapping and complete roll foward construction, enroll in Wall Street Prep's 13 week cash flow training.</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19051</xdr:colOff>
      <xdr:row>0</xdr:row>
      <xdr:rowOff>161925</xdr:rowOff>
    </xdr:from>
    <xdr:ext cx="13801724" cy="695325"/>
    <xdr:sp macro="" textlink="">
      <xdr:nvSpPr>
        <xdr:cNvPr id="2" name="TextBox 1">
          <a:extLst>
            <a:ext uri="{FF2B5EF4-FFF2-40B4-BE49-F238E27FC236}">
              <a16:creationId xmlns:a16="http://schemas.microsoft.com/office/drawing/2014/main" id="{7D79C46B-690A-4E4C-ABD9-BFFE6BE642B6}"/>
            </a:ext>
          </a:extLst>
        </xdr:cNvPr>
        <xdr:cNvSpPr txBox="1"/>
      </xdr:nvSpPr>
      <xdr:spPr>
        <a:xfrm>
          <a:off x="247651" y="161925"/>
          <a:ext cx="13801724" cy="695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a:latin typeface="Times New Roman" panose="02020603050405020304" pitchFamily="18" charset="0"/>
              <a:cs typeface="Times New Roman" panose="02020603050405020304" pitchFamily="18" charset="0"/>
            </a:rPr>
            <a:t>Note: This is a simplified illustrative example of the final output of a 13 week cash flow model.  </a:t>
          </a:r>
        </a:p>
        <a:p>
          <a:r>
            <a:rPr lang="en-US" sz="1200">
              <a:latin typeface="Times New Roman" panose="02020603050405020304" pitchFamily="18" charset="0"/>
              <a:cs typeface="Times New Roman" panose="02020603050405020304" pitchFamily="18" charset="0"/>
            </a:rPr>
            <a:t>The hard coded cells would come from roll</a:t>
          </a:r>
          <a:r>
            <a:rPr lang="en-US" sz="1200" baseline="0">
              <a:latin typeface="Times New Roman" panose="02020603050405020304" pitchFamily="18" charset="0"/>
              <a:cs typeface="Times New Roman" panose="02020603050405020304" pitchFamily="18" charset="0"/>
            </a:rPr>
            <a:t> forward and borrowing base worksheets in a fully integrated model, which are in turn driven from a variety of drivers and historical data analysis. </a:t>
          </a:r>
        </a:p>
        <a:p>
          <a:r>
            <a:rPr lang="en-US" sz="1200" baseline="0">
              <a:latin typeface="Times New Roman" panose="02020603050405020304" pitchFamily="18" charset="0"/>
              <a:cs typeface="Times New Roman" panose="02020603050405020304" pitchFamily="18" charset="0"/>
            </a:rPr>
            <a:t>For a complete training on how to build an integrated 13 week cash flow including scenarios, timing, general ledger mapping and complete roll foward construction, enroll in Wall Street Prep's 13 week cash flow training.</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66676</xdr:colOff>
      <xdr:row>1</xdr:row>
      <xdr:rowOff>0</xdr:rowOff>
    </xdr:from>
    <xdr:ext cx="13277850" cy="828676"/>
    <xdr:sp macro="" textlink="">
      <xdr:nvSpPr>
        <xdr:cNvPr id="2" name="TextBox 1">
          <a:extLst>
            <a:ext uri="{FF2B5EF4-FFF2-40B4-BE49-F238E27FC236}">
              <a16:creationId xmlns:a16="http://schemas.microsoft.com/office/drawing/2014/main" id="{23BA6541-A672-4E1E-8EA7-5ECE6BD468D0}"/>
            </a:ext>
          </a:extLst>
        </xdr:cNvPr>
        <xdr:cNvSpPr txBox="1"/>
      </xdr:nvSpPr>
      <xdr:spPr>
        <a:xfrm>
          <a:off x="180976" y="190500"/>
          <a:ext cx="13277850" cy="8286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200" b="1">
              <a:latin typeface="Times New Roman" panose="02020603050405020304" pitchFamily="18" charset="0"/>
              <a:cs typeface="Times New Roman" panose="02020603050405020304" pitchFamily="18" charset="0"/>
            </a:rPr>
            <a:t>Note: This is a simplified illustrative example of the final output of a 13 week cash flow model.  </a:t>
          </a:r>
        </a:p>
        <a:p>
          <a:r>
            <a:rPr lang="en-US" sz="1200">
              <a:latin typeface="Times New Roman" panose="02020603050405020304" pitchFamily="18" charset="0"/>
              <a:cs typeface="Times New Roman" panose="02020603050405020304" pitchFamily="18" charset="0"/>
            </a:rPr>
            <a:t>The hard coded cells</a:t>
          </a:r>
          <a:r>
            <a:rPr lang="en-US" sz="1200" baseline="0">
              <a:latin typeface="Times New Roman" panose="02020603050405020304" pitchFamily="18" charset="0"/>
              <a:cs typeface="Times New Roman" panose="02020603050405020304" pitchFamily="18" charset="0"/>
            </a:rPr>
            <a:t> </a:t>
          </a:r>
          <a:r>
            <a:rPr lang="en-US" sz="1200">
              <a:latin typeface="Times New Roman" panose="02020603050405020304" pitchFamily="18" charset="0"/>
              <a:cs typeface="Times New Roman" panose="02020603050405020304" pitchFamily="18" charset="0"/>
            </a:rPr>
            <a:t>would come from roll</a:t>
          </a:r>
          <a:r>
            <a:rPr lang="en-US" sz="1200" baseline="0">
              <a:latin typeface="Times New Roman" panose="02020603050405020304" pitchFamily="18" charset="0"/>
              <a:cs typeface="Times New Roman" panose="02020603050405020304" pitchFamily="18" charset="0"/>
            </a:rPr>
            <a:t> forward and borrowing base worksheets in a fully integrated model, which are in turn driven from a variety of drivers and historical data analysis. </a:t>
          </a:r>
        </a:p>
        <a:p>
          <a:r>
            <a:rPr lang="en-US" sz="1200" baseline="0">
              <a:latin typeface="Times New Roman" panose="02020603050405020304" pitchFamily="18" charset="0"/>
              <a:cs typeface="Times New Roman" panose="02020603050405020304" pitchFamily="18" charset="0"/>
            </a:rPr>
            <a:t>For a complete training on how to build an integrated 13 week cash flow including scenarios, timing, general ledger mapping and complete roll foward construction, enroll in Wall Street Prep's 13 week cash flow training.</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A07B-7A68-4095-A2A5-321FE53C8205}">
  <sheetPr>
    <tabColor theme="4"/>
  </sheetPr>
  <dimension ref="B8:V53"/>
  <sheetViews>
    <sheetView showGridLines="0" tabSelected="1" zoomScaleNormal="100" workbookViewId="0">
      <selection activeCell="B1" sqref="A1:B1"/>
    </sheetView>
  </sheetViews>
  <sheetFormatPr baseColWidth="10" defaultColWidth="9.1640625" defaultRowHeight="14" x14ac:dyDescent="0.15"/>
  <cols>
    <col min="1" max="2" width="1.6640625" style="1" customWidth="1"/>
    <col min="3" max="3" width="35.83203125" style="1" bestFit="1" customWidth="1"/>
    <col min="4" max="4" width="11.1640625" style="1" customWidth="1"/>
    <col min="5" max="5" width="12.33203125" style="1" bestFit="1" customWidth="1"/>
    <col min="6" max="18" width="11.1640625" style="1" customWidth="1"/>
    <col min="19" max="19" width="2.6640625" style="1" bestFit="1" customWidth="1"/>
    <col min="20" max="20" width="11.83203125" style="1" bestFit="1" customWidth="1"/>
    <col min="21" max="21" width="1.6640625" style="1" customWidth="1"/>
    <col min="22" max="16384" width="9.1640625" style="1"/>
  </cols>
  <sheetData>
    <row r="8" spans="3:21" ht="15" customHeight="1" x14ac:dyDescent="0.15">
      <c r="C8" s="1" t="s">
        <v>25</v>
      </c>
    </row>
    <row r="9" spans="3:21" ht="15" customHeight="1" x14ac:dyDescent="0.15">
      <c r="C9" s="61"/>
      <c r="D9" s="61"/>
      <c r="E9" s="61"/>
      <c r="F9" s="61"/>
      <c r="G9" s="61"/>
      <c r="H9" s="61"/>
      <c r="I9" s="61"/>
      <c r="J9" s="61"/>
      <c r="K9" s="61"/>
      <c r="L9" s="61"/>
      <c r="M9" s="61"/>
      <c r="N9" s="61"/>
      <c r="O9" s="61"/>
      <c r="P9" s="61"/>
      <c r="Q9" s="61"/>
      <c r="R9" s="61"/>
      <c r="S9" s="61"/>
      <c r="T9" s="61"/>
      <c r="U9" s="62"/>
    </row>
    <row r="10" spans="3:21" ht="15" customHeight="1" x14ac:dyDescent="0.15">
      <c r="C10" s="63" t="s">
        <v>34</v>
      </c>
      <c r="D10" s="61"/>
      <c r="E10" s="64" t="s">
        <v>31</v>
      </c>
      <c r="F10" s="64" t="s">
        <v>35</v>
      </c>
      <c r="G10" s="64" t="s">
        <v>35</v>
      </c>
      <c r="H10" s="64" t="s">
        <v>35</v>
      </c>
      <c r="I10" s="64" t="s">
        <v>35</v>
      </c>
      <c r="J10" s="64" t="s">
        <v>35</v>
      </c>
      <c r="K10" s="64" t="s">
        <v>35</v>
      </c>
      <c r="L10" s="64" t="s">
        <v>35</v>
      </c>
      <c r="M10" s="64" t="s">
        <v>35</v>
      </c>
      <c r="N10" s="64" t="s">
        <v>35</v>
      </c>
      <c r="O10" s="64" t="s">
        <v>35</v>
      </c>
      <c r="P10" s="64" t="s">
        <v>35</v>
      </c>
      <c r="Q10" s="64" t="s">
        <v>35</v>
      </c>
      <c r="R10" s="64" t="s">
        <v>35</v>
      </c>
      <c r="S10" s="61"/>
      <c r="T10" s="61"/>
      <c r="U10" s="62"/>
    </row>
    <row r="11" spans="3:21" ht="15" customHeight="1" x14ac:dyDescent="0.15">
      <c r="C11" s="63" t="s">
        <v>33</v>
      </c>
      <c r="D11" s="63"/>
      <c r="E11" s="63"/>
      <c r="F11" s="64">
        <v>1</v>
      </c>
      <c r="G11" s="64">
        <f>F11+1</f>
        <v>2</v>
      </c>
      <c r="H11" s="64">
        <f t="shared" ref="H11:R11" si="0">G11+1</f>
        <v>3</v>
      </c>
      <c r="I11" s="64">
        <f t="shared" si="0"/>
        <v>4</v>
      </c>
      <c r="J11" s="64">
        <f t="shared" si="0"/>
        <v>5</v>
      </c>
      <c r="K11" s="64">
        <f t="shared" si="0"/>
        <v>6</v>
      </c>
      <c r="L11" s="64">
        <f t="shared" si="0"/>
        <v>7</v>
      </c>
      <c r="M11" s="64">
        <f t="shared" si="0"/>
        <v>8</v>
      </c>
      <c r="N11" s="64">
        <f t="shared" si="0"/>
        <v>9</v>
      </c>
      <c r="O11" s="64">
        <f t="shared" si="0"/>
        <v>10</v>
      </c>
      <c r="P11" s="64">
        <f t="shared" si="0"/>
        <v>11</v>
      </c>
      <c r="Q11" s="64">
        <f t="shared" si="0"/>
        <v>12</v>
      </c>
      <c r="R11" s="64">
        <f t="shared" si="0"/>
        <v>13</v>
      </c>
      <c r="S11" s="64"/>
      <c r="T11" s="64"/>
      <c r="U11" s="62"/>
    </row>
    <row r="12" spans="3:21" ht="15" customHeight="1" x14ac:dyDescent="0.15">
      <c r="C12" s="63" t="s">
        <v>26</v>
      </c>
      <c r="D12" s="65"/>
      <c r="E12" s="65">
        <f>F12-7</f>
        <v>43924</v>
      </c>
      <c r="F12" s="65">
        <v>43931</v>
      </c>
      <c r="G12" s="65">
        <f>F12+7</f>
        <v>43938</v>
      </c>
      <c r="H12" s="65">
        <f t="shared" ref="H12:R12" si="1">G12+7</f>
        <v>43945</v>
      </c>
      <c r="I12" s="65">
        <f t="shared" si="1"/>
        <v>43952</v>
      </c>
      <c r="J12" s="65">
        <f t="shared" si="1"/>
        <v>43959</v>
      </c>
      <c r="K12" s="65">
        <f t="shared" si="1"/>
        <v>43966</v>
      </c>
      <c r="L12" s="65">
        <f t="shared" si="1"/>
        <v>43973</v>
      </c>
      <c r="M12" s="65">
        <f t="shared" si="1"/>
        <v>43980</v>
      </c>
      <c r="N12" s="65">
        <f t="shared" si="1"/>
        <v>43987</v>
      </c>
      <c r="O12" s="65">
        <f t="shared" si="1"/>
        <v>43994</v>
      </c>
      <c r="P12" s="65">
        <f t="shared" si="1"/>
        <v>44001</v>
      </c>
      <c r="Q12" s="65">
        <f t="shared" si="1"/>
        <v>44008</v>
      </c>
      <c r="R12" s="65">
        <f t="shared" si="1"/>
        <v>44015</v>
      </c>
      <c r="S12" s="65"/>
      <c r="T12" s="65" t="s">
        <v>0</v>
      </c>
      <c r="U12" s="66"/>
    </row>
    <row r="13" spans="3:21" ht="15" customHeight="1" x14ac:dyDescent="0.15">
      <c r="C13" s="67"/>
      <c r="D13" s="67"/>
      <c r="E13" s="67"/>
      <c r="F13" s="67"/>
      <c r="G13" s="67"/>
      <c r="H13" s="67"/>
      <c r="I13" s="67"/>
      <c r="J13" s="67"/>
      <c r="K13" s="67"/>
      <c r="L13" s="67"/>
      <c r="M13" s="67"/>
      <c r="N13" s="67"/>
      <c r="O13" s="67"/>
      <c r="P13" s="67"/>
      <c r="Q13" s="67"/>
      <c r="R13" s="67"/>
      <c r="S13" s="67"/>
      <c r="T13" s="67"/>
      <c r="U13" s="66"/>
    </row>
    <row r="14" spans="3:21" ht="15" customHeight="1" x14ac:dyDescent="0.15"/>
    <row r="15" spans="3:21" ht="15" customHeight="1" x14ac:dyDescent="0.15">
      <c r="C15" s="29" t="s">
        <v>29</v>
      </c>
      <c r="D15" s="14"/>
      <c r="E15" s="14"/>
      <c r="F15" s="14"/>
      <c r="G15" s="14"/>
      <c r="H15" s="14"/>
      <c r="I15" s="14"/>
      <c r="J15" s="14"/>
      <c r="K15" s="14"/>
      <c r="L15" s="14"/>
      <c r="M15" s="14"/>
      <c r="N15" s="14"/>
      <c r="O15" s="14"/>
      <c r="P15" s="14"/>
      <c r="Q15" s="14"/>
      <c r="R15" s="14"/>
      <c r="S15" s="14"/>
      <c r="T15" s="14"/>
      <c r="U15" s="14"/>
    </row>
    <row r="16" spans="3:21" ht="15" customHeight="1" x14ac:dyDescent="0.15">
      <c r="C16" s="30" t="s">
        <v>1</v>
      </c>
      <c r="D16" s="14"/>
      <c r="E16" s="68">
        <v>2042.127</v>
      </c>
      <c r="F16" s="68">
        <v>2454.3921428571412</v>
      </c>
      <c r="G16" s="68">
        <v>2343.987000000001</v>
      </c>
      <c r="H16" s="68">
        <v>2343.987000000001</v>
      </c>
      <c r="I16" s="68">
        <v>153.78219047621678</v>
      </c>
      <c r="J16" s="68">
        <v>2743.3333333333285</v>
      </c>
      <c r="K16" s="68">
        <v>2743.3333333333285</v>
      </c>
      <c r="L16" s="68">
        <v>2743.3333333333285</v>
      </c>
      <c r="M16" s="68">
        <v>2743.3333333333285</v>
      </c>
      <c r="N16" s="68">
        <v>1365.0482857142561</v>
      </c>
      <c r="O16" s="68">
        <v>3080.6539999999986</v>
      </c>
      <c r="P16" s="68">
        <v>3080.6539999999986</v>
      </c>
      <c r="Q16" s="68">
        <v>3080.6539999999986</v>
      </c>
      <c r="R16" s="68">
        <v>2681.0914285714316</v>
      </c>
      <c r="S16" s="31"/>
      <c r="T16" s="10">
        <f>SUM(F16:S16)</f>
        <v>31557.583380952357</v>
      </c>
      <c r="U16" s="14"/>
    </row>
    <row r="17" spans="2:22" ht="15" customHeight="1" x14ac:dyDescent="0.15">
      <c r="C17" s="32" t="s">
        <v>37</v>
      </c>
      <c r="D17" s="33"/>
      <c r="E17" s="69">
        <v>0</v>
      </c>
      <c r="F17" s="69">
        <v>0</v>
      </c>
      <c r="G17" s="69">
        <v>0</v>
      </c>
      <c r="H17" s="69">
        <v>0</v>
      </c>
      <c r="I17" s="69">
        <v>0</v>
      </c>
      <c r="J17" s="69">
        <v>0</v>
      </c>
      <c r="K17" s="69">
        <v>0</v>
      </c>
      <c r="L17" s="69">
        <v>0</v>
      </c>
      <c r="M17" s="69">
        <v>0</v>
      </c>
      <c r="N17" s="69">
        <v>0</v>
      </c>
      <c r="O17" s="69">
        <v>0</v>
      </c>
      <c r="P17" s="69">
        <v>0</v>
      </c>
      <c r="Q17" s="69">
        <v>0</v>
      </c>
      <c r="R17" s="69">
        <v>0</v>
      </c>
      <c r="S17" s="34"/>
      <c r="T17" s="20">
        <f>SUM(F17:S17)</f>
        <v>0</v>
      </c>
      <c r="U17" s="14"/>
    </row>
    <row r="18" spans="2:22" ht="15" customHeight="1" x14ac:dyDescent="0.15">
      <c r="C18" s="16" t="s">
        <v>49</v>
      </c>
      <c r="D18" s="16"/>
      <c r="E18" s="18">
        <f t="shared" ref="E18:R18" si="2">SUM(E16:E17)</f>
        <v>2042.127</v>
      </c>
      <c r="F18" s="18">
        <f t="shared" si="2"/>
        <v>2454.3921428571412</v>
      </c>
      <c r="G18" s="18">
        <f t="shared" si="2"/>
        <v>2343.987000000001</v>
      </c>
      <c r="H18" s="18">
        <f t="shared" si="2"/>
        <v>2343.987000000001</v>
      </c>
      <c r="I18" s="18">
        <f t="shared" si="2"/>
        <v>153.78219047621678</v>
      </c>
      <c r="J18" s="18">
        <f t="shared" si="2"/>
        <v>2743.3333333333285</v>
      </c>
      <c r="K18" s="18">
        <f t="shared" si="2"/>
        <v>2743.3333333333285</v>
      </c>
      <c r="L18" s="18">
        <f t="shared" si="2"/>
        <v>2743.3333333333285</v>
      </c>
      <c r="M18" s="18">
        <f t="shared" si="2"/>
        <v>2743.3333333333285</v>
      </c>
      <c r="N18" s="18">
        <f t="shared" si="2"/>
        <v>1365.0482857142561</v>
      </c>
      <c r="O18" s="18">
        <f t="shared" si="2"/>
        <v>3080.6539999999986</v>
      </c>
      <c r="P18" s="18">
        <f t="shared" si="2"/>
        <v>3080.6539999999986</v>
      </c>
      <c r="Q18" s="18">
        <f t="shared" si="2"/>
        <v>3080.6539999999986</v>
      </c>
      <c r="R18" s="18">
        <f t="shared" si="2"/>
        <v>2681.0914285714316</v>
      </c>
      <c r="S18" s="35"/>
      <c r="T18" s="21">
        <f>SUM(T16:T17)</f>
        <v>31557.583380952357</v>
      </c>
      <c r="U18" s="14"/>
    </row>
    <row r="19" spans="2:22" ht="15" customHeight="1" x14ac:dyDescent="0.15">
      <c r="C19" s="30"/>
      <c r="D19" s="30"/>
      <c r="E19" s="4"/>
      <c r="F19" s="10"/>
      <c r="G19" s="10"/>
      <c r="H19" s="10"/>
      <c r="I19" s="10"/>
      <c r="J19" s="10"/>
      <c r="K19" s="10"/>
      <c r="L19" s="10"/>
      <c r="M19" s="10"/>
      <c r="N19" s="10"/>
      <c r="O19" s="10"/>
      <c r="P19" s="10"/>
      <c r="Q19" s="10"/>
      <c r="R19" s="10"/>
      <c r="S19" s="10"/>
      <c r="T19" s="22"/>
      <c r="U19" s="14"/>
    </row>
    <row r="20" spans="2:22" ht="15" customHeight="1" x14ac:dyDescent="0.15">
      <c r="C20" s="36" t="s">
        <v>2</v>
      </c>
      <c r="D20" s="36"/>
      <c r="E20" s="4"/>
      <c r="F20" s="10"/>
      <c r="G20" s="10"/>
      <c r="H20" s="10"/>
      <c r="I20" s="10"/>
      <c r="J20" s="10"/>
      <c r="K20" s="10"/>
      <c r="L20" s="10"/>
      <c r="M20" s="10"/>
      <c r="N20" s="10"/>
      <c r="O20" s="10"/>
      <c r="P20" s="10"/>
      <c r="Q20" s="10"/>
      <c r="R20" s="10"/>
      <c r="S20" s="10"/>
      <c r="T20" s="22"/>
      <c r="U20" s="14"/>
    </row>
    <row r="21" spans="2:22" ht="15" customHeight="1" x14ac:dyDescent="0.15">
      <c r="C21" s="37" t="s">
        <v>3</v>
      </c>
      <c r="D21" s="37"/>
      <c r="E21" s="10">
        <v>1032.3119999999999</v>
      </c>
      <c r="F21" s="10">
        <v>3421.4473588469109</v>
      </c>
      <c r="G21" s="10">
        <v>910.57510976911453</v>
      </c>
      <c r="H21" s="10">
        <v>756.45328084390667</v>
      </c>
      <c r="I21" s="10">
        <v>1073.7256603296746</v>
      </c>
      <c r="J21" s="10">
        <v>1049.9635977422927</v>
      </c>
      <c r="K21" s="10">
        <v>1099.1302644089587</v>
      </c>
      <c r="L21" s="10">
        <v>377.22372531018163</v>
      </c>
      <c r="M21" s="10">
        <v>255.33914658786125</v>
      </c>
      <c r="N21" s="10">
        <v>260.05147204229252</v>
      </c>
      <c r="O21" s="10">
        <v>1185.3404211146126</v>
      </c>
      <c r="P21" s="10">
        <v>1212.3634415110355</v>
      </c>
      <c r="Q21" s="10">
        <v>1214.9688742175904</v>
      </c>
      <c r="R21" s="10">
        <v>1229.3972788698675</v>
      </c>
      <c r="S21" s="10"/>
      <c r="T21" s="22">
        <f>SUM(F21:S21)</f>
        <v>14045.979631594299</v>
      </c>
      <c r="U21" s="14"/>
    </row>
    <row r="22" spans="2:22" ht="15" customHeight="1" x14ac:dyDescent="0.15">
      <c r="C22" s="37" t="s">
        <v>4</v>
      </c>
      <c r="D22" s="37"/>
      <c r="E22" s="10">
        <v>802.98253666666676</v>
      </c>
      <c r="F22" s="10">
        <v>1799.3973333333336</v>
      </c>
      <c r="G22" s="10">
        <v>703.18733333333341</v>
      </c>
      <c r="H22" s="10">
        <v>1799.3973333333336</v>
      </c>
      <c r="I22" s="10">
        <v>703.0243333333334</v>
      </c>
      <c r="J22" s="10">
        <v>1799.3973333333336</v>
      </c>
      <c r="K22" s="10">
        <v>668.87933333333342</v>
      </c>
      <c r="L22" s="10">
        <v>1788.1133333333335</v>
      </c>
      <c r="M22" s="10">
        <v>668.87933333333342</v>
      </c>
      <c r="N22" s="10">
        <v>1788.1133333333335</v>
      </c>
      <c r="O22" s="10">
        <v>668.87933333333342</v>
      </c>
      <c r="P22" s="10">
        <v>1788.1133333333335</v>
      </c>
      <c r="Q22" s="10">
        <v>668.87933333333342</v>
      </c>
      <c r="R22" s="10">
        <v>1788.1133333333335</v>
      </c>
      <c r="S22" s="10"/>
      <c r="T22" s="22">
        <f>SUM(F22:S22)</f>
        <v>16632.374333333337</v>
      </c>
      <c r="U22" s="14"/>
    </row>
    <row r="23" spans="2:22" ht="15" customHeight="1" x14ac:dyDescent="0.15">
      <c r="C23" s="38" t="s">
        <v>5</v>
      </c>
      <c r="D23" s="38"/>
      <c r="E23" s="39">
        <v>868.64200000000005</v>
      </c>
      <c r="F23" s="39">
        <v>41.749000000000002</v>
      </c>
      <c r="G23" s="39">
        <v>42.850999999999999</v>
      </c>
      <c r="H23" s="39">
        <v>38.19</v>
      </c>
      <c r="I23" s="39">
        <v>755.53399999999999</v>
      </c>
      <c r="J23" s="39">
        <v>41.112610000000004</v>
      </c>
      <c r="K23" s="39">
        <v>42.181550000000001</v>
      </c>
      <c r="L23" s="39">
        <v>37.660380000000004</v>
      </c>
      <c r="M23" s="39">
        <v>37.079000000000001</v>
      </c>
      <c r="N23" s="39">
        <v>740.15200000000004</v>
      </c>
      <c r="O23" s="39">
        <v>41.532183500000002</v>
      </c>
      <c r="P23" s="39">
        <v>37.146648599999999</v>
      </c>
      <c r="Q23" s="39">
        <v>36.582709999999999</v>
      </c>
      <c r="R23" s="39">
        <v>701.51900000000001</v>
      </c>
      <c r="S23" s="39"/>
      <c r="T23" s="22">
        <f>SUM(F23:S23)</f>
        <v>2593.2900820999998</v>
      </c>
      <c r="U23" s="17"/>
    </row>
    <row r="24" spans="2:22" ht="15" customHeight="1" x14ac:dyDescent="0.15">
      <c r="C24" s="16" t="s">
        <v>36</v>
      </c>
      <c r="D24" s="15"/>
      <c r="E24" s="12">
        <f>SUM(E21:E23)</f>
        <v>2703.9365366666671</v>
      </c>
      <c r="F24" s="12">
        <f>SUM(F21:F23)</f>
        <v>5262.593692180244</v>
      </c>
      <c r="G24" s="12">
        <f t="shared" ref="G24:R24" si="3">SUM(G21:G23)</f>
        <v>1656.6134431024479</v>
      </c>
      <c r="H24" s="12">
        <f t="shared" si="3"/>
        <v>2594.0406141772405</v>
      </c>
      <c r="I24" s="12">
        <f t="shared" si="3"/>
        <v>2532.283993663008</v>
      </c>
      <c r="J24" s="12">
        <f t="shared" si="3"/>
        <v>2890.4735410756266</v>
      </c>
      <c r="K24" s="12">
        <f t="shared" si="3"/>
        <v>1810.1911477422921</v>
      </c>
      <c r="L24" s="12">
        <f t="shared" si="3"/>
        <v>2202.9974386435147</v>
      </c>
      <c r="M24" s="12">
        <f t="shared" si="3"/>
        <v>961.29747992119462</v>
      </c>
      <c r="N24" s="12">
        <f t="shared" si="3"/>
        <v>2788.3168053756262</v>
      </c>
      <c r="O24" s="12">
        <f t="shared" si="3"/>
        <v>1895.7519379479459</v>
      </c>
      <c r="P24" s="12">
        <f t="shared" si="3"/>
        <v>3037.6234234443691</v>
      </c>
      <c r="Q24" s="12">
        <f t="shared" si="3"/>
        <v>1920.4309175509236</v>
      </c>
      <c r="R24" s="12">
        <f t="shared" si="3"/>
        <v>3719.0296122032014</v>
      </c>
      <c r="S24" s="12"/>
      <c r="T24" s="23">
        <f>SUM(F24:S24)</f>
        <v>33271.644047027628</v>
      </c>
      <c r="U24" s="14"/>
    </row>
    <row r="25" spans="2:22" ht="15" customHeight="1" x14ac:dyDescent="0.15">
      <c r="C25" s="15"/>
      <c r="D25" s="15"/>
      <c r="E25" s="17"/>
      <c r="F25" s="10"/>
      <c r="G25" s="10"/>
      <c r="H25" s="10"/>
      <c r="I25" s="10"/>
      <c r="J25" s="10"/>
      <c r="K25" s="10"/>
      <c r="L25" s="10"/>
      <c r="M25" s="10"/>
      <c r="N25" s="10"/>
      <c r="O25" s="10"/>
      <c r="P25" s="10"/>
      <c r="Q25" s="10"/>
      <c r="R25" s="10"/>
      <c r="S25" s="10"/>
      <c r="T25" s="22"/>
      <c r="U25" s="14"/>
    </row>
    <row r="26" spans="2:22" ht="15" customHeight="1" x14ac:dyDescent="0.15">
      <c r="B26" s="2"/>
      <c r="C26" s="40" t="s">
        <v>6</v>
      </c>
      <c r="D26" s="41"/>
      <c r="E26" s="11">
        <f>E18-SUM(E21:E23)</f>
        <v>-661.8095366666671</v>
      </c>
      <c r="F26" s="11">
        <f>F18-SUM(F21:F23)</f>
        <v>-2808.2015493231029</v>
      </c>
      <c r="G26" s="11">
        <f t="shared" ref="G26:R26" si="4">G18-SUM(G21:G23)</f>
        <v>687.37355689755304</v>
      </c>
      <c r="H26" s="11">
        <f t="shared" si="4"/>
        <v>-250.05361417723952</v>
      </c>
      <c r="I26" s="11">
        <f t="shared" si="4"/>
        <v>-2378.5018031867912</v>
      </c>
      <c r="J26" s="11">
        <f t="shared" si="4"/>
        <v>-147.14020774229812</v>
      </c>
      <c r="K26" s="11">
        <f t="shared" si="4"/>
        <v>933.14218559103642</v>
      </c>
      <c r="L26" s="11">
        <f t="shared" si="4"/>
        <v>540.33589468981381</v>
      </c>
      <c r="M26" s="11">
        <f t="shared" si="4"/>
        <v>1782.0358534121337</v>
      </c>
      <c r="N26" s="11">
        <f t="shared" si="4"/>
        <v>-1423.2685196613702</v>
      </c>
      <c r="O26" s="11">
        <f t="shared" si="4"/>
        <v>1184.9020620520528</v>
      </c>
      <c r="P26" s="11">
        <f t="shared" si="4"/>
        <v>43.030576555629523</v>
      </c>
      <c r="Q26" s="11">
        <f t="shared" si="4"/>
        <v>1160.223082449075</v>
      </c>
      <c r="R26" s="11">
        <f t="shared" si="4"/>
        <v>-1037.9381836317698</v>
      </c>
      <c r="S26" s="11"/>
      <c r="T26" s="24">
        <f>SUM(F26:S26)</f>
        <v>-1714.0606660752771</v>
      </c>
      <c r="U26" s="17"/>
    </row>
    <row r="27" spans="2:22" ht="15" customHeight="1" x14ac:dyDescent="0.15">
      <c r="C27" s="15"/>
      <c r="D27" s="15"/>
      <c r="E27" s="49"/>
      <c r="F27" s="10"/>
      <c r="G27" s="10"/>
      <c r="H27" s="10"/>
      <c r="I27" s="10"/>
      <c r="J27" s="10"/>
      <c r="K27" s="10"/>
      <c r="L27" s="10"/>
      <c r="M27" s="10"/>
      <c r="N27" s="10"/>
      <c r="O27" s="10"/>
      <c r="P27" s="10"/>
      <c r="Q27" s="10"/>
      <c r="R27" s="10"/>
      <c r="S27" s="10"/>
      <c r="T27" s="22"/>
      <c r="U27" s="14"/>
    </row>
    <row r="28" spans="2:22" ht="15" customHeight="1" x14ac:dyDescent="0.15">
      <c r="C28" s="36" t="s">
        <v>7</v>
      </c>
      <c r="D28" s="36"/>
      <c r="E28" s="14"/>
      <c r="F28" s="12"/>
      <c r="G28" s="12"/>
      <c r="H28" s="12"/>
      <c r="I28" s="12"/>
      <c r="J28" s="12"/>
      <c r="K28" s="12"/>
      <c r="L28" s="12"/>
      <c r="M28" s="12"/>
      <c r="N28" s="12"/>
      <c r="O28" s="12"/>
      <c r="P28" s="12"/>
      <c r="Q28" s="12"/>
      <c r="R28" s="12"/>
      <c r="S28" s="12"/>
      <c r="T28" s="28"/>
      <c r="U28" s="14"/>
    </row>
    <row r="29" spans="2:22" ht="15" customHeight="1" x14ac:dyDescent="0.15">
      <c r="C29" s="42" t="s">
        <v>30</v>
      </c>
      <c r="D29" s="42"/>
      <c r="E29" s="70">
        <v>7</v>
      </c>
      <c r="F29" s="70">
        <v>14.222</v>
      </c>
      <c r="G29" s="70">
        <v>10</v>
      </c>
      <c r="H29" s="70">
        <v>0</v>
      </c>
      <c r="I29" s="70">
        <v>5</v>
      </c>
      <c r="J29" s="70">
        <v>0</v>
      </c>
      <c r="K29" s="70">
        <v>0</v>
      </c>
      <c r="L29" s="70">
        <v>25</v>
      </c>
      <c r="M29" s="70">
        <v>60</v>
      </c>
      <c r="N29" s="70">
        <v>0</v>
      </c>
      <c r="O29" s="70">
        <v>29.8</v>
      </c>
      <c r="P29" s="70">
        <v>1.2</v>
      </c>
      <c r="Q29" s="70">
        <v>6.2</v>
      </c>
      <c r="R29" s="70">
        <v>0.3</v>
      </c>
      <c r="S29" s="10"/>
      <c r="T29" s="25">
        <f>SUM(F29:S29)</f>
        <v>151.72200000000001</v>
      </c>
      <c r="U29" s="14"/>
    </row>
    <row r="30" spans="2:22" ht="15" customHeight="1" x14ac:dyDescent="0.15">
      <c r="C30" s="42" t="s">
        <v>8</v>
      </c>
      <c r="D30" s="42"/>
      <c r="E30" s="70">
        <v>60</v>
      </c>
      <c r="F30" s="70">
        <v>60</v>
      </c>
      <c r="G30" s="70">
        <v>60.099999999999994</v>
      </c>
      <c r="H30" s="70">
        <v>60</v>
      </c>
      <c r="I30" s="70">
        <v>60</v>
      </c>
      <c r="J30" s="70">
        <v>60</v>
      </c>
      <c r="K30" s="70">
        <v>9.9999999999999645E-2</v>
      </c>
      <c r="L30" s="70">
        <v>0</v>
      </c>
      <c r="M30" s="70">
        <v>0</v>
      </c>
      <c r="N30" s="70">
        <v>0</v>
      </c>
      <c r="O30" s="70">
        <v>0</v>
      </c>
      <c r="P30" s="70">
        <v>9.9999999999999645E-2</v>
      </c>
      <c r="Q30" s="70">
        <v>0</v>
      </c>
      <c r="R30" s="70">
        <v>0</v>
      </c>
      <c r="S30" s="10"/>
      <c r="T30" s="25">
        <f>SUM(F30:S30)</f>
        <v>300.30000000000007</v>
      </c>
      <c r="U30" s="14"/>
    </row>
    <row r="31" spans="2:22" ht="15" customHeight="1" x14ac:dyDescent="0.15">
      <c r="C31" s="42" t="s">
        <v>28</v>
      </c>
      <c r="D31" s="42"/>
      <c r="E31" s="70">
        <v>91</v>
      </c>
      <c r="F31" s="70">
        <v>0</v>
      </c>
      <c r="G31" s="70">
        <v>362</v>
      </c>
      <c r="H31" s="70">
        <v>425.84615384615387</v>
      </c>
      <c r="I31" s="70">
        <v>91.790595889515757</v>
      </c>
      <c r="J31" s="70">
        <v>0</v>
      </c>
      <c r="K31" s="70">
        <v>362</v>
      </c>
      <c r="L31" s="70">
        <v>425.84615384615387</v>
      </c>
      <c r="M31" s="70">
        <v>0</v>
      </c>
      <c r="N31" s="70">
        <v>1196.250358373482</v>
      </c>
      <c r="O31" s="70">
        <v>0</v>
      </c>
      <c r="P31" s="70">
        <v>362</v>
      </c>
      <c r="Q31" s="70">
        <v>425.84615384615387</v>
      </c>
      <c r="R31" s="70">
        <v>91.835348281534266</v>
      </c>
      <c r="S31" s="10"/>
      <c r="T31" s="25">
        <f>SUM(F31:S31)</f>
        <v>3743.4147640829933</v>
      </c>
      <c r="U31" s="14"/>
      <c r="V31" s="8"/>
    </row>
    <row r="32" spans="2:22" ht="15" customHeight="1" x14ac:dyDescent="0.15">
      <c r="C32" s="42" t="s">
        <v>32</v>
      </c>
      <c r="D32" s="42"/>
      <c r="E32" s="10"/>
      <c r="F32" s="10"/>
      <c r="G32" s="10"/>
      <c r="H32" s="10"/>
      <c r="I32" s="10"/>
      <c r="J32" s="10"/>
      <c r="K32" s="10"/>
      <c r="L32" s="10"/>
      <c r="M32" s="10"/>
      <c r="N32" s="10"/>
      <c r="O32" s="10"/>
      <c r="P32" s="10"/>
      <c r="Q32" s="10"/>
      <c r="R32" s="10"/>
      <c r="S32" s="10"/>
      <c r="T32" s="25"/>
      <c r="U32" s="14"/>
      <c r="V32" s="8"/>
    </row>
    <row r="33" spans="2:22" ht="15" customHeight="1" x14ac:dyDescent="0.15">
      <c r="C33" s="37" t="s">
        <v>47</v>
      </c>
      <c r="D33" s="37"/>
      <c r="E33" s="10">
        <v>0</v>
      </c>
      <c r="F33" s="10">
        <v>0</v>
      </c>
      <c r="G33" s="10">
        <v>0</v>
      </c>
      <c r="H33" s="10">
        <v>0</v>
      </c>
      <c r="I33" s="10">
        <v>0</v>
      </c>
      <c r="J33" s="10">
        <v>3000</v>
      </c>
      <c r="K33" s="10">
        <v>0</v>
      </c>
      <c r="L33" s="10">
        <v>0</v>
      </c>
      <c r="M33" s="10">
        <v>0</v>
      </c>
      <c r="N33" s="10">
        <v>0</v>
      </c>
      <c r="O33" s="10">
        <v>0</v>
      </c>
      <c r="P33" s="10">
        <v>0</v>
      </c>
      <c r="Q33" s="10">
        <v>0</v>
      </c>
      <c r="R33" s="10">
        <v>0</v>
      </c>
      <c r="S33" s="10"/>
      <c r="T33" s="25">
        <f>SUM(F33:S33)</f>
        <v>3000</v>
      </c>
      <c r="U33" s="14"/>
    </row>
    <row r="34" spans="2:22" ht="15" customHeight="1" x14ac:dyDescent="0.15">
      <c r="C34" s="43"/>
      <c r="D34" s="43"/>
      <c r="E34" s="17"/>
      <c r="F34" s="10"/>
      <c r="G34" s="10"/>
      <c r="H34" s="10"/>
      <c r="I34" s="10"/>
      <c r="J34" s="10"/>
      <c r="K34" s="10"/>
      <c r="L34" s="10"/>
      <c r="M34" s="10"/>
      <c r="N34" s="10"/>
      <c r="O34" s="10"/>
      <c r="P34" s="10"/>
      <c r="Q34" s="10"/>
      <c r="R34" s="10"/>
      <c r="S34" s="10"/>
      <c r="T34" s="22"/>
      <c r="U34" s="17"/>
    </row>
    <row r="35" spans="2:22" ht="15.75" customHeight="1" x14ac:dyDescent="0.15">
      <c r="B35" s="2"/>
      <c r="C35" s="44" t="s">
        <v>9</v>
      </c>
      <c r="D35" s="45"/>
      <c r="E35" s="19">
        <f>E26-SUM(E29:E33)</f>
        <v>-819.8095366666671</v>
      </c>
      <c r="F35" s="19">
        <f>F26-SUM(F29:F33)</f>
        <v>-2882.4235493231031</v>
      </c>
      <c r="G35" s="19">
        <f t="shared" ref="G35:R35" si="5">G26-SUM(G29:G33)</f>
        <v>255.27355689755302</v>
      </c>
      <c r="H35" s="19">
        <f t="shared" si="5"/>
        <v>-735.89976802339334</v>
      </c>
      <c r="I35" s="19">
        <f t="shared" si="5"/>
        <v>-2535.292399076307</v>
      </c>
      <c r="J35" s="19">
        <f t="shared" si="5"/>
        <v>-3207.1402077422981</v>
      </c>
      <c r="K35" s="19">
        <f t="shared" si="5"/>
        <v>571.0421855910364</v>
      </c>
      <c r="L35" s="19">
        <f t="shared" si="5"/>
        <v>89.489740843659945</v>
      </c>
      <c r="M35" s="19">
        <f t="shared" si="5"/>
        <v>1722.0358534121337</v>
      </c>
      <c r="N35" s="19">
        <f t="shared" si="5"/>
        <v>-2619.5188780348522</v>
      </c>
      <c r="O35" s="19">
        <f t="shared" si="5"/>
        <v>1155.1020620520528</v>
      </c>
      <c r="P35" s="19">
        <f t="shared" si="5"/>
        <v>-320.26942344437049</v>
      </c>
      <c r="Q35" s="19">
        <f t="shared" si="5"/>
        <v>728.17692860292118</v>
      </c>
      <c r="R35" s="19">
        <f t="shared" si="5"/>
        <v>-1130.0735319133041</v>
      </c>
      <c r="S35" s="19"/>
      <c r="T35" s="26">
        <f>SUM(F35:S35)</f>
        <v>-8909.4974301582715</v>
      </c>
      <c r="U35" s="46"/>
      <c r="V35" s="2"/>
    </row>
    <row r="36" spans="2:22" ht="15.75" customHeight="1" x14ac:dyDescent="0.15">
      <c r="C36" s="16"/>
      <c r="D36" s="16"/>
      <c r="E36" s="17"/>
      <c r="F36" s="13"/>
      <c r="G36" s="13"/>
      <c r="H36" s="13"/>
      <c r="I36" s="13"/>
      <c r="J36" s="13"/>
      <c r="K36" s="13"/>
      <c r="L36" s="13"/>
      <c r="M36" s="13"/>
      <c r="N36" s="13"/>
      <c r="O36" s="13"/>
      <c r="P36" s="13"/>
      <c r="Q36" s="13"/>
      <c r="R36" s="13"/>
      <c r="S36" s="13"/>
      <c r="T36" s="25"/>
      <c r="U36" s="17"/>
    </row>
    <row r="37" spans="2:22" ht="15" customHeight="1" x14ac:dyDescent="0.15">
      <c r="C37" s="30" t="s">
        <v>10</v>
      </c>
      <c r="D37" s="30"/>
      <c r="E37" s="4"/>
      <c r="F37" s="4">
        <f>E41</f>
        <v>2916.6060000000002</v>
      </c>
      <c r="G37" s="4">
        <f>F41</f>
        <v>1525.5377007839925</v>
      </c>
      <c r="H37" s="4">
        <f t="shared" ref="H37:R37" si="6">G41</f>
        <v>1780.8112576815456</v>
      </c>
      <c r="I37" s="4">
        <f t="shared" si="6"/>
        <v>1044.9114896581523</v>
      </c>
      <c r="J37" s="4">
        <f t="shared" si="6"/>
        <v>-1490.3809094181547</v>
      </c>
      <c r="K37" s="4">
        <f t="shared" si="6"/>
        <v>-4122.3797499464381</v>
      </c>
      <c r="L37" s="4">
        <f t="shared" si="6"/>
        <v>-3454.0244243818406</v>
      </c>
      <c r="M37" s="4">
        <f t="shared" si="6"/>
        <v>-3267.2215435646231</v>
      </c>
      <c r="N37" s="4">
        <f t="shared" si="6"/>
        <v>-1447.8725501789281</v>
      </c>
      <c r="O37" s="4">
        <f t="shared" si="6"/>
        <v>-3970.0782882402191</v>
      </c>
      <c r="P37" s="4">
        <f t="shared" si="6"/>
        <v>-1454.9772805002976</v>
      </c>
      <c r="Q37" s="4">
        <f t="shared" si="6"/>
        <v>-1732.3681841111436</v>
      </c>
      <c r="R37" s="4">
        <f t="shared" si="6"/>
        <v>-961.31273567469066</v>
      </c>
      <c r="S37" s="4"/>
      <c r="T37" s="25">
        <f>F37</f>
        <v>2916.6060000000002</v>
      </c>
      <c r="U37" s="14"/>
    </row>
    <row r="38" spans="2:22" ht="15" customHeight="1" x14ac:dyDescent="0.15">
      <c r="C38" s="30" t="s">
        <v>9</v>
      </c>
      <c r="D38" s="30"/>
      <c r="E38" s="4"/>
      <c r="F38" s="4">
        <f>F35</f>
        <v>-2882.4235493231031</v>
      </c>
      <c r="G38" s="4">
        <f t="shared" ref="G38:R38" si="7">G35</f>
        <v>255.27355689755302</v>
      </c>
      <c r="H38" s="4">
        <f t="shared" si="7"/>
        <v>-735.89976802339334</v>
      </c>
      <c r="I38" s="4">
        <f t="shared" si="7"/>
        <v>-2535.292399076307</v>
      </c>
      <c r="J38" s="4">
        <f t="shared" si="7"/>
        <v>-3207.1402077422981</v>
      </c>
      <c r="K38" s="4">
        <f t="shared" si="7"/>
        <v>571.0421855910364</v>
      </c>
      <c r="L38" s="4">
        <f t="shared" si="7"/>
        <v>89.489740843659945</v>
      </c>
      <c r="M38" s="4">
        <f t="shared" si="7"/>
        <v>1722.0358534121337</v>
      </c>
      <c r="N38" s="4">
        <f t="shared" si="7"/>
        <v>-2619.5188780348522</v>
      </c>
      <c r="O38" s="4">
        <f t="shared" si="7"/>
        <v>1155.1020620520528</v>
      </c>
      <c r="P38" s="4">
        <f t="shared" si="7"/>
        <v>-320.26942344437049</v>
      </c>
      <c r="Q38" s="4">
        <f t="shared" si="7"/>
        <v>728.17692860292118</v>
      </c>
      <c r="R38" s="4">
        <f t="shared" si="7"/>
        <v>-1130.0735319133041</v>
      </c>
      <c r="S38" s="4"/>
      <c r="T38" s="25">
        <f>SUM(F38:S38)</f>
        <v>-8909.4974301582715</v>
      </c>
      <c r="U38" s="14"/>
    </row>
    <row r="39" spans="2:22" ht="15" customHeight="1" x14ac:dyDescent="0.15">
      <c r="C39" s="30" t="s">
        <v>27</v>
      </c>
      <c r="D39" s="30"/>
      <c r="E39" s="4"/>
      <c r="F39" s="4">
        <v>1491.3552501070953</v>
      </c>
      <c r="G39" s="4">
        <v>0</v>
      </c>
      <c r="H39" s="4">
        <v>0</v>
      </c>
      <c r="I39" s="4">
        <v>0</v>
      </c>
      <c r="J39" s="4">
        <v>575.14136721401519</v>
      </c>
      <c r="K39" s="4">
        <v>97.313139973561192</v>
      </c>
      <c r="L39" s="4">
        <v>97.313139973557554</v>
      </c>
      <c r="M39" s="4">
        <v>97.313139973561192</v>
      </c>
      <c r="N39" s="4">
        <v>97.313139973561192</v>
      </c>
      <c r="O39" s="4">
        <v>1359.9989456878684</v>
      </c>
      <c r="P39" s="4">
        <v>42.878519833524479</v>
      </c>
      <c r="Q39" s="4">
        <v>42.878519833531755</v>
      </c>
      <c r="R39" s="4">
        <v>42.878519833528117</v>
      </c>
      <c r="S39" s="4"/>
      <c r="T39" s="25">
        <f>SUM(F39:S39)</f>
        <v>3944.3836824038044</v>
      </c>
      <c r="U39" s="14"/>
    </row>
    <row r="40" spans="2:22" ht="15" customHeight="1" x14ac:dyDescent="0.15">
      <c r="C40" s="15"/>
      <c r="D40" s="15"/>
      <c r="E40" s="17"/>
      <c r="F40" s="13"/>
      <c r="G40" s="13"/>
      <c r="H40" s="13"/>
      <c r="I40" s="13"/>
      <c r="J40" s="13"/>
      <c r="K40" s="13"/>
      <c r="L40" s="13"/>
      <c r="M40" s="13"/>
      <c r="N40" s="13"/>
      <c r="O40" s="13"/>
      <c r="P40" s="13"/>
      <c r="Q40" s="13"/>
      <c r="R40" s="13"/>
      <c r="S40" s="13"/>
      <c r="T40" s="25"/>
      <c r="U40" s="17"/>
    </row>
    <row r="41" spans="2:22" ht="15.75" customHeight="1" x14ac:dyDescent="0.15">
      <c r="B41" s="2"/>
      <c r="C41" s="40" t="s">
        <v>11</v>
      </c>
      <c r="D41" s="41"/>
      <c r="E41" s="19">
        <v>2916.6060000000002</v>
      </c>
      <c r="F41" s="19">
        <f>F37+F38+F39</f>
        <v>1525.5377007839925</v>
      </c>
      <c r="G41" s="19">
        <f t="shared" ref="G41:R41" si="8">G37+G38+G39</f>
        <v>1780.8112576815456</v>
      </c>
      <c r="H41" s="19">
        <f>H37+H38+H39</f>
        <v>1044.9114896581523</v>
      </c>
      <c r="I41" s="19">
        <f t="shared" si="8"/>
        <v>-1490.3809094181547</v>
      </c>
      <c r="J41" s="19">
        <f t="shared" si="8"/>
        <v>-4122.3797499464381</v>
      </c>
      <c r="K41" s="19">
        <f t="shared" si="8"/>
        <v>-3454.0244243818406</v>
      </c>
      <c r="L41" s="19">
        <f t="shared" si="8"/>
        <v>-3267.2215435646231</v>
      </c>
      <c r="M41" s="19">
        <f t="shared" si="8"/>
        <v>-1447.8725501789281</v>
      </c>
      <c r="N41" s="19">
        <f t="shared" si="8"/>
        <v>-3970.0782882402191</v>
      </c>
      <c r="O41" s="19">
        <f t="shared" si="8"/>
        <v>-1454.9772805002976</v>
      </c>
      <c r="P41" s="19">
        <f t="shared" si="8"/>
        <v>-1732.3681841111436</v>
      </c>
      <c r="Q41" s="19">
        <f t="shared" si="8"/>
        <v>-961.31273567469066</v>
      </c>
      <c r="R41" s="19">
        <f t="shared" si="8"/>
        <v>-2048.5077477544664</v>
      </c>
      <c r="S41" s="19"/>
      <c r="T41" s="26">
        <f>R41</f>
        <v>-2048.5077477544664</v>
      </c>
      <c r="U41" s="46"/>
      <c r="V41" s="2"/>
    </row>
    <row r="42" spans="2:22" ht="15" customHeight="1" x14ac:dyDescent="0.15">
      <c r="C42" s="14"/>
      <c r="D42" s="14"/>
      <c r="E42" s="14"/>
      <c r="F42" s="14"/>
      <c r="G42" s="14"/>
      <c r="H42" s="14"/>
      <c r="I42" s="14"/>
      <c r="J42" s="14"/>
      <c r="K42" s="14"/>
      <c r="L42" s="14"/>
      <c r="M42" s="14"/>
      <c r="N42" s="14"/>
      <c r="O42" s="14"/>
      <c r="P42" s="14"/>
      <c r="Q42" s="14"/>
      <c r="R42" s="14"/>
      <c r="S42" s="14"/>
      <c r="T42" s="14"/>
      <c r="U42" s="14"/>
    </row>
    <row r="43" spans="2:22" ht="15" customHeight="1" x14ac:dyDescent="0.15">
      <c r="C43" s="29" t="s">
        <v>41</v>
      </c>
      <c r="D43" s="14"/>
      <c r="E43" s="14"/>
      <c r="F43" s="14"/>
      <c r="G43" s="14"/>
      <c r="H43" s="14"/>
      <c r="I43" s="14"/>
      <c r="J43" s="14"/>
      <c r="K43" s="14"/>
      <c r="L43" s="14"/>
      <c r="M43" s="14"/>
      <c r="N43" s="14"/>
      <c r="O43" s="14"/>
      <c r="P43" s="14"/>
      <c r="Q43" s="14"/>
      <c r="R43" s="14"/>
      <c r="S43" s="14"/>
      <c r="T43" s="14"/>
      <c r="U43" s="14"/>
    </row>
    <row r="44" spans="2:22" ht="15" customHeight="1" x14ac:dyDescent="0.15">
      <c r="C44" s="14"/>
      <c r="D44" s="57" t="s">
        <v>43</v>
      </c>
      <c r="E44" s="14"/>
      <c r="F44" s="14"/>
      <c r="G44" s="14"/>
      <c r="H44" s="14"/>
      <c r="I44" s="47"/>
      <c r="J44" s="14"/>
      <c r="K44" s="14"/>
      <c r="L44" s="14"/>
      <c r="M44" s="14"/>
      <c r="N44" s="14"/>
      <c r="O44" s="14"/>
      <c r="P44" s="14"/>
      <c r="Q44" s="14"/>
      <c r="R44" s="14"/>
      <c r="S44" s="14"/>
      <c r="T44" s="14"/>
      <c r="U44" s="14"/>
    </row>
    <row r="45" spans="2:22" s="3" customFormat="1" ht="15" customHeight="1" x14ac:dyDescent="0.15">
      <c r="C45" s="29" t="s">
        <v>42</v>
      </c>
      <c r="D45" s="58"/>
      <c r="E45" s="5">
        <v>22210.853999999999</v>
      </c>
      <c r="F45" s="5">
        <v>22100.448857142859</v>
      </c>
      <c r="G45" s="5">
        <v>22100.448857142859</v>
      </c>
      <c r="H45" s="5">
        <v>22100.448857142859</v>
      </c>
      <c r="I45" s="5">
        <v>24689.999999999971</v>
      </c>
      <c r="J45" s="5">
        <v>24689.999999999971</v>
      </c>
      <c r="K45" s="5">
        <v>24689.999999999971</v>
      </c>
      <c r="L45" s="5">
        <v>24689.999999999971</v>
      </c>
      <c r="M45" s="5">
        <v>24689.999999999971</v>
      </c>
      <c r="N45" s="5">
        <v>26405.605714285713</v>
      </c>
      <c r="O45" s="5">
        <v>26405.605714285713</v>
      </c>
      <c r="P45" s="5">
        <v>26405.605714285713</v>
      </c>
      <c r="Q45" s="5">
        <v>26405.605714285713</v>
      </c>
      <c r="R45" s="5">
        <v>27045.946285714283</v>
      </c>
      <c r="S45" s="5"/>
      <c r="T45" s="5"/>
      <c r="U45" s="27"/>
    </row>
    <row r="46" spans="2:22" ht="15" customHeight="1" x14ac:dyDescent="0.15">
      <c r="C46" s="48" t="s">
        <v>46</v>
      </c>
      <c r="D46" s="73">
        <v>45</v>
      </c>
      <c r="E46" s="14"/>
      <c r="F46" s="71">
        <v>66</v>
      </c>
      <c r="G46" s="71">
        <v>66</v>
      </c>
      <c r="H46" s="71">
        <v>66</v>
      </c>
      <c r="I46" s="71">
        <v>63</v>
      </c>
      <c r="J46" s="71">
        <v>63</v>
      </c>
      <c r="K46" s="71">
        <v>63</v>
      </c>
      <c r="L46" s="71">
        <v>63</v>
      </c>
      <c r="M46" s="71">
        <v>63</v>
      </c>
      <c r="N46" s="71">
        <v>60</v>
      </c>
      <c r="O46" s="71">
        <v>60</v>
      </c>
      <c r="P46" s="71">
        <v>60</v>
      </c>
      <c r="Q46" s="71">
        <v>60</v>
      </c>
      <c r="R46" s="71">
        <v>57</v>
      </c>
      <c r="S46" s="14"/>
      <c r="T46" s="14"/>
      <c r="U46" s="14"/>
    </row>
    <row r="47" spans="2:22" ht="15" customHeight="1" x14ac:dyDescent="0.15">
      <c r="C47" s="14"/>
      <c r="D47" s="59"/>
      <c r="E47" s="14"/>
      <c r="F47" s="14"/>
      <c r="G47" s="14"/>
      <c r="H47" s="14"/>
      <c r="I47" s="14"/>
      <c r="J47" s="14"/>
      <c r="K47" s="14"/>
      <c r="L47" s="4"/>
      <c r="M47" s="14"/>
      <c r="N47" s="14"/>
      <c r="O47" s="14"/>
      <c r="P47" s="14"/>
      <c r="Q47" s="14"/>
      <c r="R47" s="14"/>
      <c r="S47" s="14"/>
      <c r="T47" s="14"/>
      <c r="U47" s="14"/>
    </row>
    <row r="48" spans="2:22" s="3" customFormat="1" ht="15" customHeight="1" x14ac:dyDescent="0.15">
      <c r="C48" s="29" t="s">
        <v>39</v>
      </c>
      <c r="D48" s="60"/>
      <c r="E48" s="72">
        <v>12482.602579908227</v>
      </c>
      <c r="F48" s="72">
        <v>11645.528008175263</v>
      </c>
      <c r="G48" s="72">
        <v>10662.191941975514</v>
      </c>
      <c r="H48" s="72">
        <v>9634.1249022245229</v>
      </c>
      <c r="I48" s="72">
        <v>9809.85372689012</v>
      </c>
      <c r="J48" s="72">
        <v>10018.010176031426</v>
      </c>
      <c r="K48" s="72">
        <v>10226.166625172731</v>
      </c>
      <c r="L48" s="72">
        <v>10434.323074314036</v>
      </c>
      <c r="M48" s="72">
        <v>10642.47952345534</v>
      </c>
      <c r="N48" s="72">
        <v>10850.635972596649</v>
      </c>
      <c r="O48" s="72">
        <v>10942.354731598847</v>
      </c>
      <c r="P48" s="72">
        <v>11034.073490601048</v>
      </c>
      <c r="Q48" s="72">
        <v>11125.792249603246</v>
      </c>
      <c r="R48" s="72">
        <v>11210.285859083062</v>
      </c>
      <c r="S48" s="29"/>
      <c r="T48" s="29"/>
      <c r="U48" s="29"/>
    </row>
    <row r="49" spans="3:21" ht="15" customHeight="1" x14ac:dyDescent="0.15">
      <c r="C49" s="14" t="s">
        <v>44</v>
      </c>
      <c r="D49" s="73">
        <v>50</v>
      </c>
      <c r="E49" s="14"/>
      <c r="F49" s="4">
        <v>69</v>
      </c>
      <c r="G49" s="4">
        <v>62</v>
      </c>
      <c r="H49" s="4">
        <v>55</v>
      </c>
      <c r="I49" s="4">
        <v>55</v>
      </c>
      <c r="J49" s="4">
        <v>55</v>
      </c>
      <c r="K49" s="4">
        <v>55</v>
      </c>
      <c r="L49" s="4">
        <v>55</v>
      </c>
      <c r="M49" s="4">
        <v>55</v>
      </c>
      <c r="N49" s="4">
        <v>55</v>
      </c>
      <c r="O49" s="4">
        <v>55</v>
      </c>
      <c r="P49" s="4">
        <v>55</v>
      </c>
      <c r="Q49" s="4">
        <v>55</v>
      </c>
      <c r="R49" s="4">
        <v>55</v>
      </c>
      <c r="S49" s="14"/>
      <c r="T49" s="14"/>
      <c r="U49" s="14"/>
    </row>
    <row r="50" spans="3:21" ht="15" customHeight="1" x14ac:dyDescent="0.15">
      <c r="C50" s="14"/>
      <c r="D50" s="59"/>
      <c r="E50" s="14"/>
      <c r="F50" s="14"/>
      <c r="G50" s="14"/>
      <c r="H50" s="14"/>
      <c r="I50" s="14"/>
      <c r="J50" s="14"/>
      <c r="K50" s="14"/>
      <c r="L50" s="4"/>
      <c r="M50" s="14"/>
      <c r="N50" s="14"/>
      <c r="O50" s="14"/>
      <c r="P50" s="14"/>
      <c r="Q50" s="14"/>
      <c r="R50" s="14"/>
      <c r="S50" s="14"/>
      <c r="T50" s="14"/>
      <c r="U50" s="14"/>
    </row>
    <row r="51" spans="3:21" s="3" customFormat="1" ht="15" customHeight="1" x14ac:dyDescent="0.15">
      <c r="C51" s="29" t="s">
        <v>40</v>
      </c>
      <c r="D51" s="60"/>
      <c r="E51" s="5">
        <v>7670.6620000000003</v>
      </c>
      <c r="F51" s="5">
        <v>4463.9267942345568</v>
      </c>
      <c r="G51" s="5">
        <v>3621.8023430801259</v>
      </c>
      <c r="H51" s="5">
        <v>2889.0687472996601</v>
      </c>
      <c r="I51" s="5">
        <v>2972.6970489480314</v>
      </c>
      <c r="J51" s="5">
        <v>3112.5150376594938</v>
      </c>
      <c r="K51" s="5">
        <v>3203.1663597042884</v>
      </c>
      <c r="L51" s="5">
        <v>4015.7242208478601</v>
      </c>
      <c r="M51" s="5">
        <v>4950.1666607137522</v>
      </c>
      <c r="N51" s="5">
        <v>6131.8255956080084</v>
      </c>
      <c r="O51" s="5">
        <v>6271.7578912908348</v>
      </c>
      <c r="P51" s="5">
        <v>6384.6671665772401</v>
      </c>
      <c r="Q51" s="5">
        <v>6510.603605396429</v>
      </c>
      <c r="R51" s="5">
        <v>6708.6820674770015</v>
      </c>
      <c r="S51" s="29"/>
      <c r="T51" s="29"/>
      <c r="U51" s="29"/>
    </row>
    <row r="52" spans="3:21" s="6" customFormat="1" ht="15" customHeight="1" x14ac:dyDescent="0.15">
      <c r="C52" s="48" t="s">
        <v>45</v>
      </c>
      <c r="D52" s="73">
        <v>30</v>
      </c>
      <c r="E52" s="48"/>
      <c r="F52" s="71">
        <v>35</v>
      </c>
      <c r="G52" s="71">
        <v>35</v>
      </c>
      <c r="H52" s="71">
        <v>35</v>
      </c>
      <c r="I52" s="71">
        <v>35</v>
      </c>
      <c r="J52" s="71">
        <v>35</v>
      </c>
      <c r="K52" s="71">
        <v>35</v>
      </c>
      <c r="L52" s="71">
        <v>35</v>
      </c>
      <c r="M52" s="71">
        <v>35</v>
      </c>
      <c r="N52" s="71">
        <v>35</v>
      </c>
      <c r="O52" s="71">
        <v>35</v>
      </c>
      <c r="P52" s="71">
        <v>35</v>
      </c>
      <c r="Q52" s="71">
        <v>35</v>
      </c>
      <c r="R52" s="71">
        <v>35</v>
      </c>
      <c r="S52" s="48"/>
      <c r="T52" s="48"/>
      <c r="U52" s="48"/>
    </row>
    <row r="53" spans="3:21" ht="15" customHeight="1" x14ac:dyDescent="0.15"/>
  </sheetData>
  <conditionalFormatting sqref="E41:R41">
    <cfRule type="top10" dxfId="0" priority="4" bottom="1" rank="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61BF-43B6-44D6-A6BB-C9D0B49FDCFF}">
  <sheetPr>
    <tabColor theme="4"/>
  </sheetPr>
  <dimension ref="B8:U55"/>
  <sheetViews>
    <sheetView showGridLines="0" topLeftCell="A7" zoomScaleNormal="100" workbookViewId="0">
      <selection activeCell="A7" sqref="A7"/>
    </sheetView>
  </sheetViews>
  <sheetFormatPr baseColWidth="10" defaultColWidth="9.1640625" defaultRowHeight="14" x14ac:dyDescent="0.15"/>
  <cols>
    <col min="1" max="2" width="1.6640625" style="1" customWidth="1"/>
    <col min="3" max="3" width="42.83203125" style="1" bestFit="1" customWidth="1"/>
    <col min="4" max="4" width="10.83203125" style="1" customWidth="1"/>
    <col min="5" max="17" width="10.6640625" style="1" customWidth="1"/>
    <col min="18" max="18" width="1.6640625" style="1" customWidth="1"/>
    <col min="19" max="19" width="11.1640625" style="1" bestFit="1" customWidth="1"/>
    <col min="20" max="20" width="1.6640625" style="1" customWidth="1"/>
    <col min="21" max="16384" width="9.1640625" style="1"/>
  </cols>
  <sheetData>
    <row r="8" spans="2:21" x14ac:dyDescent="0.15">
      <c r="C8" s="1" t="s">
        <v>25</v>
      </c>
    </row>
    <row r="9" spans="2:21" x14ac:dyDescent="0.15">
      <c r="C9" s="61"/>
      <c r="D9" s="64"/>
      <c r="E9" s="64"/>
      <c r="F9" s="64"/>
      <c r="G9" s="64"/>
      <c r="H9" s="64"/>
      <c r="I9" s="64"/>
      <c r="J9" s="64"/>
      <c r="K9" s="64"/>
      <c r="L9" s="64"/>
      <c r="M9" s="64"/>
      <c r="N9" s="64"/>
      <c r="O9" s="64"/>
      <c r="P9" s="64"/>
      <c r="Q9" s="64"/>
      <c r="R9" s="61"/>
      <c r="S9" s="61"/>
      <c r="T9" s="62"/>
    </row>
    <row r="10" spans="2:21" x14ac:dyDescent="0.15">
      <c r="C10" s="63" t="s">
        <v>34</v>
      </c>
      <c r="D10" s="64" t="s">
        <v>31</v>
      </c>
      <c r="E10" s="64" t="s">
        <v>35</v>
      </c>
      <c r="F10" s="64" t="s">
        <v>35</v>
      </c>
      <c r="G10" s="64" t="s">
        <v>35</v>
      </c>
      <c r="H10" s="64" t="s">
        <v>35</v>
      </c>
      <c r="I10" s="64" t="s">
        <v>35</v>
      </c>
      <c r="J10" s="64" t="s">
        <v>35</v>
      </c>
      <c r="K10" s="64" t="s">
        <v>35</v>
      </c>
      <c r="L10" s="64" t="s">
        <v>35</v>
      </c>
      <c r="M10" s="64" t="s">
        <v>35</v>
      </c>
      <c r="N10" s="64" t="s">
        <v>35</v>
      </c>
      <c r="O10" s="64" t="s">
        <v>35</v>
      </c>
      <c r="P10" s="64" t="s">
        <v>35</v>
      </c>
      <c r="Q10" s="64" t="s">
        <v>35</v>
      </c>
      <c r="R10" s="61"/>
      <c r="S10" s="61"/>
      <c r="T10" s="62"/>
    </row>
    <row r="11" spans="2:21" x14ac:dyDescent="0.15">
      <c r="C11" s="63" t="str">
        <f>TWCF!C11</f>
        <v>Week Number</v>
      </c>
      <c r="D11" s="63"/>
      <c r="E11" s="64">
        <f>TWCF!F11</f>
        <v>1</v>
      </c>
      <c r="F11" s="64">
        <f>TWCF!G11</f>
        <v>2</v>
      </c>
      <c r="G11" s="64">
        <f>TWCF!H11</f>
        <v>3</v>
      </c>
      <c r="H11" s="64">
        <f>TWCF!I11</f>
        <v>4</v>
      </c>
      <c r="I11" s="64">
        <f>TWCF!J11</f>
        <v>5</v>
      </c>
      <c r="J11" s="64">
        <f>TWCF!K11</f>
        <v>6</v>
      </c>
      <c r="K11" s="64">
        <f>TWCF!L11</f>
        <v>7</v>
      </c>
      <c r="L11" s="64">
        <f>TWCF!M11</f>
        <v>8</v>
      </c>
      <c r="M11" s="64">
        <f>TWCF!N11</f>
        <v>9</v>
      </c>
      <c r="N11" s="64">
        <f>TWCF!O11</f>
        <v>10</v>
      </c>
      <c r="O11" s="64">
        <f>TWCF!P11</f>
        <v>11</v>
      </c>
      <c r="P11" s="64">
        <f>TWCF!Q11</f>
        <v>12</v>
      </c>
      <c r="Q11" s="64">
        <f>TWCF!R11</f>
        <v>13</v>
      </c>
      <c r="R11" s="64"/>
      <c r="S11" s="64"/>
      <c r="T11" s="62"/>
    </row>
    <row r="12" spans="2:21" x14ac:dyDescent="0.15">
      <c r="C12" s="63" t="s">
        <v>54</v>
      </c>
      <c r="D12" s="65">
        <f>TWCF!E12</f>
        <v>43924</v>
      </c>
      <c r="E12" s="65">
        <f>TWCF!F12</f>
        <v>43931</v>
      </c>
      <c r="F12" s="65">
        <f>TWCF!G12</f>
        <v>43938</v>
      </c>
      <c r="G12" s="65">
        <f>TWCF!H12</f>
        <v>43945</v>
      </c>
      <c r="H12" s="65">
        <f>TWCF!I12</f>
        <v>43952</v>
      </c>
      <c r="I12" s="65">
        <f>TWCF!J12</f>
        <v>43959</v>
      </c>
      <c r="J12" s="65">
        <f>TWCF!K12</f>
        <v>43966</v>
      </c>
      <c r="K12" s="65">
        <f>TWCF!L12</f>
        <v>43973</v>
      </c>
      <c r="L12" s="65">
        <f>TWCF!M12</f>
        <v>43980</v>
      </c>
      <c r="M12" s="65">
        <f>TWCF!N12</f>
        <v>43987</v>
      </c>
      <c r="N12" s="65">
        <f>TWCF!O12</f>
        <v>43994</v>
      </c>
      <c r="O12" s="65">
        <f>TWCF!P12</f>
        <v>44001</v>
      </c>
      <c r="P12" s="65">
        <f>TWCF!Q12</f>
        <v>44008</v>
      </c>
      <c r="Q12" s="65">
        <f>TWCF!R12</f>
        <v>44015</v>
      </c>
      <c r="R12" s="65"/>
      <c r="S12" s="65" t="str">
        <f>TWCF!T12</f>
        <v>Total</v>
      </c>
      <c r="T12" s="66"/>
    </row>
    <row r="13" spans="2:21" x14ac:dyDescent="0.15">
      <c r="C13" s="67"/>
      <c r="D13" s="67"/>
      <c r="E13" s="67"/>
      <c r="F13" s="67"/>
      <c r="G13" s="67"/>
      <c r="H13" s="67"/>
      <c r="I13" s="67"/>
      <c r="J13" s="67"/>
      <c r="K13" s="67"/>
      <c r="L13" s="67"/>
      <c r="M13" s="67"/>
      <c r="N13" s="67"/>
      <c r="O13" s="67"/>
      <c r="P13" s="67"/>
      <c r="Q13" s="67"/>
      <c r="R13" s="67"/>
      <c r="S13" s="67"/>
      <c r="T13" s="66"/>
    </row>
    <row r="14" spans="2:21" ht="15" thickBot="1" x14ac:dyDescent="0.2">
      <c r="C14" s="2"/>
      <c r="D14" s="2"/>
      <c r="E14" s="2"/>
      <c r="F14" s="2"/>
      <c r="G14" s="2"/>
      <c r="H14" s="2"/>
      <c r="I14" s="2"/>
      <c r="J14" s="2"/>
      <c r="K14" s="2"/>
      <c r="L14" s="2"/>
      <c r="M14" s="2"/>
      <c r="N14" s="2"/>
      <c r="O14" s="2"/>
      <c r="P14" s="2"/>
      <c r="Q14" s="2"/>
      <c r="R14" s="2"/>
      <c r="S14" s="2"/>
      <c r="T14" s="2"/>
    </row>
    <row r="15" spans="2:21" x14ac:dyDescent="0.15">
      <c r="B15" s="2"/>
      <c r="C15" s="80" t="s">
        <v>38</v>
      </c>
      <c r="D15" s="81"/>
      <c r="E15" s="81"/>
      <c r="F15" s="81"/>
      <c r="G15" s="81"/>
      <c r="H15" s="81"/>
      <c r="I15" s="81"/>
      <c r="J15" s="81"/>
      <c r="K15" s="81"/>
      <c r="L15" s="81"/>
      <c r="M15" s="81"/>
      <c r="N15" s="81"/>
      <c r="O15" s="81"/>
      <c r="P15" s="81"/>
      <c r="Q15" s="81"/>
      <c r="R15" s="81"/>
      <c r="S15" s="81"/>
      <c r="T15" s="82"/>
      <c r="U15" s="2"/>
    </row>
    <row r="16" spans="2:21" x14ac:dyDescent="0.15">
      <c r="B16" s="2"/>
      <c r="C16" s="83" t="s">
        <v>57</v>
      </c>
      <c r="D16" s="13">
        <v>21908.993999999999</v>
      </c>
      <c r="E16" s="13">
        <f t="shared" ref="E16:Q16" si="0">D19</f>
        <v>22210.853999999999</v>
      </c>
      <c r="F16" s="13">
        <f t="shared" si="0"/>
        <v>22100.448857142859</v>
      </c>
      <c r="G16" s="13">
        <f t="shared" si="0"/>
        <v>22100.448857142859</v>
      </c>
      <c r="H16" s="13">
        <f t="shared" si="0"/>
        <v>22100.448857142859</v>
      </c>
      <c r="I16" s="13">
        <f t="shared" si="0"/>
        <v>24689.999999999971</v>
      </c>
      <c r="J16" s="13">
        <f t="shared" si="0"/>
        <v>24689.999999999971</v>
      </c>
      <c r="K16" s="13">
        <f t="shared" si="0"/>
        <v>24689.999999999971</v>
      </c>
      <c r="L16" s="13">
        <f t="shared" si="0"/>
        <v>24689.999999999971</v>
      </c>
      <c r="M16" s="13">
        <f t="shared" si="0"/>
        <v>24689.999999999971</v>
      </c>
      <c r="N16" s="13">
        <f t="shared" si="0"/>
        <v>26405.605714285713</v>
      </c>
      <c r="O16" s="13">
        <f t="shared" si="0"/>
        <v>26405.605714285713</v>
      </c>
      <c r="P16" s="13">
        <f t="shared" si="0"/>
        <v>26405.605714285713</v>
      </c>
      <c r="Q16" s="13">
        <f t="shared" si="0"/>
        <v>26405.605714285713</v>
      </c>
      <c r="R16" s="17"/>
      <c r="S16" s="13">
        <f>E16</f>
        <v>22210.853999999999</v>
      </c>
      <c r="T16" s="84"/>
      <c r="U16" s="2"/>
    </row>
    <row r="17" spans="2:21" x14ac:dyDescent="0.15">
      <c r="B17" s="2"/>
      <c r="C17" s="83" t="s">
        <v>61</v>
      </c>
      <c r="D17" s="13">
        <v>2343.9870000000001</v>
      </c>
      <c r="E17" s="13">
        <v>2343.9870000000001</v>
      </c>
      <c r="F17" s="13">
        <v>2343.9870000000001</v>
      </c>
      <c r="G17" s="13">
        <v>2343.9870000000001</v>
      </c>
      <c r="H17" s="13">
        <v>2743.3333333333298</v>
      </c>
      <c r="I17" s="13">
        <v>2743.3333333333298</v>
      </c>
      <c r="J17" s="13">
        <v>2743.3333333333298</v>
      </c>
      <c r="K17" s="13">
        <v>2743.3333333333298</v>
      </c>
      <c r="L17" s="13">
        <v>2743.3333333333298</v>
      </c>
      <c r="M17" s="13">
        <v>3080.654</v>
      </c>
      <c r="N17" s="13">
        <v>3080.654</v>
      </c>
      <c r="O17" s="13">
        <v>3080.654</v>
      </c>
      <c r="P17" s="13">
        <v>3080.654</v>
      </c>
      <c r="Q17" s="13">
        <v>3321.4319999999998</v>
      </c>
      <c r="R17" s="17"/>
      <c r="S17" s="13">
        <f>SUM(E17:Q17)</f>
        <v>36392.675666666648</v>
      </c>
      <c r="T17" s="84"/>
      <c r="U17" s="2"/>
    </row>
    <row r="18" spans="2:21" x14ac:dyDescent="0.15">
      <c r="B18" s="2"/>
      <c r="C18" s="83" t="s">
        <v>29</v>
      </c>
      <c r="D18" s="13">
        <v>-2042.127</v>
      </c>
      <c r="E18" s="13">
        <v>-2454.3921428571412</v>
      </c>
      <c r="F18" s="13">
        <v>-2343.987000000001</v>
      </c>
      <c r="G18" s="13">
        <v>-2343.987000000001</v>
      </c>
      <c r="H18" s="13">
        <v>-153.78219047621678</v>
      </c>
      <c r="I18" s="13">
        <v>-2743.3333333333285</v>
      </c>
      <c r="J18" s="13">
        <v>-2743.3333333333285</v>
      </c>
      <c r="K18" s="13">
        <v>-2743.3333333333285</v>
      </c>
      <c r="L18" s="13">
        <v>-2743.3333333333285</v>
      </c>
      <c r="M18" s="13">
        <v>-1365.0482857142561</v>
      </c>
      <c r="N18" s="13">
        <v>-3080.6539999999986</v>
      </c>
      <c r="O18" s="13">
        <v>-3080.6539999999986</v>
      </c>
      <c r="P18" s="13">
        <v>-3080.6539999999986</v>
      </c>
      <c r="Q18" s="13">
        <v>-2681.0914285714316</v>
      </c>
      <c r="R18" s="17"/>
      <c r="S18" s="13">
        <f>SUM(E18:Q18)</f>
        <v>-31557.583380952357</v>
      </c>
      <c r="T18" s="84"/>
      <c r="U18" s="2"/>
    </row>
    <row r="19" spans="2:21" ht="15" thickBot="1" x14ac:dyDescent="0.2">
      <c r="B19" s="2"/>
      <c r="C19" s="85" t="s">
        <v>58</v>
      </c>
      <c r="D19" s="53">
        <f t="shared" ref="D19:Q19" si="1">SUM(D16:D18)</f>
        <v>22210.853999999999</v>
      </c>
      <c r="E19" s="53">
        <f t="shared" si="1"/>
        <v>22100.448857142859</v>
      </c>
      <c r="F19" s="53">
        <f t="shared" si="1"/>
        <v>22100.448857142859</v>
      </c>
      <c r="G19" s="53">
        <f t="shared" si="1"/>
        <v>22100.448857142859</v>
      </c>
      <c r="H19" s="53">
        <f t="shared" si="1"/>
        <v>24689.999999999971</v>
      </c>
      <c r="I19" s="53">
        <f t="shared" si="1"/>
        <v>24689.999999999971</v>
      </c>
      <c r="J19" s="53">
        <f t="shared" si="1"/>
        <v>24689.999999999971</v>
      </c>
      <c r="K19" s="53">
        <f t="shared" si="1"/>
        <v>24689.999999999971</v>
      </c>
      <c r="L19" s="53">
        <f t="shared" si="1"/>
        <v>24689.999999999971</v>
      </c>
      <c r="M19" s="53">
        <f t="shared" si="1"/>
        <v>26405.605714285713</v>
      </c>
      <c r="N19" s="53">
        <f t="shared" si="1"/>
        <v>26405.605714285713</v>
      </c>
      <c r="O19" s="53">
        <f t="shared" si="1"/>
        <v>26405.605714285713</v>
      </c>
      <c r="P19" s="53">
        <f t="shared" si="1"/>
        <v>26405.605714285713</v>
      </c>
      <c r="Q19" s="53">
        <f t="shared" si="1"/>
        <v>27045.946285714283</v>
      </c>
      <c r="R19" s="86"/>
      <c r="S19" s="53">
        <f>SUM(S16:S18)</f>
        <v>27045.94628571429</v>
      </c>
      <c r="T19" s="84"/>
      <c r="U19" s="2"/>
    </row>
    <row r="20" spans="2:21" x14ac:dyDescent="0.15">
      <c r="B20" s="2"/>
      <c r="C20" s="87"/>
      <c r="D20" s="88"/>
      <c r="E20" s="88"/>
      <c r="F20" s="17"/>
      <c r="G20" s="88"/>
      <c r="H20" s="88"/>
      <c r="I20" s="88"/>
      <c r="J20" s="88"/>
      <c r="K20" s="88"/>
      <c r="L20" s="88"/>
      <c r="M20" s="88"/>
      <c r="N20" s="88"/>
      <c r="O20" s="88"/>
      <c r="P20" s="88"/>
      <c r="Q20" s="88"/>
      <c r="R20" s="17"/>
      <c r="S20" s="13"/>
      <c r="T20" s="84"/>
      <c r="U20" s="2"/>
    </row>
    <row r="21" spans="2:21" ht="15" thickBot="1" x14ac:dyDescent="0.2">
      <c r="B21" s="2"/>
      <c r="C21" s="89" t="s">
        <v>46</v>
      </c>
      <c r="D21" s="90">
        <v>66.329710019722796</v>
      </c>
      <c r="E21" s="90">
        <v>66</v>
      </c>
      <c r="F21" s="90">
        <v>66</v>
      </c>
      <c r="G21" s="90">
        <v>66</v>
      </c>
      <c r="H21" s="90">
        <v>63</v>
      </c>
      <c r="I21" s="90">
        <v>63</v>
      </c>
      <c r="J21" s="90">
        <v>63</v>
      </c>
      <c r="K21" s="90">
        <v>63</v>
      </c>
      <c r="L21" s="90">
        <v>63</v>
      </c>
      <c r="M21" s="90">
        <v>60</v>
      </c>
      <c r="N21" s="90">
        <v>60</v>
      </c>
      <c r="O21" s="90">
        <v>60</v>
      </c>
      <c r="P21" s="90">
        <v>60</v>
      </c>
      <c r="Q21" s="90">
        <v>57</v>
      </c>
      <c r="R21" s="91"/>
      <c r="S21" s="91"/>
      <c r="T21" s="92"/>
      <c r="U21" s="2"/>
    </row>
    <row r="22" spans="2:21" ht="15" thickBot="1" x14ac:dyDescent="0.2">
      <c r="B22" s="2"/>
      <c r="C22" s="93"/>
      <c r="D22" s="13"/>
      <c r="E22" s="13"/>
      <c r="F22" s="13"/>
      <c r="G22" s="13"/>
      <c r="H22" s="13"/>
      <c r="I22" s="13"/>
      <c r="J22" s="13"/>
      <c r="K22" s="13"/>
      <c r="L22" s="13"/>
      <c r="M22" s="13"/>
      <c r="N22" s="13"/>
      <c r="O22" s="13"/>
      <c r="P22" s="13"/>
      <c r="Q22" s="13"/>
      <c r="R22" s="17"/>
      <c r="S22" s="17"/>
      <c r="T22" s="17"/>
    </row>
    <row r="23" spans="2:21" x14ac:dyDescent="0.15">
      <c r="B23" s="2"/>
      <c r="C23" s="94" t="s">
        <v>59</v>
      </c>
      <c r="D23" s="95"/>
      <c r="E23" s="95"/>
      <c r="F23" s="95"/>
      <c r="G23" s="95"/>
      <c r="H23" s="95"/>
      <c r="I23" s="95"/>
      <c r="J23" s="95"/>
      <c r="K23" s="95"/>
      <c r="L23" s="95"/>
      <c r="M23" s="95"/>
      <c r="N23" s="95"/>
      <c r="O23" s="95"/>
      <c r="P23" s="95"/>
      <c r="Q23" s="95"/>
      <c r="R23" s="96"/>
      <c r="S23" s="96"/>
      <c r="T23" s="97"/>
      <c r="U23" s="2"/>
    </row>
    <row r="24" spans="2:21" x14ac:dyDescent="0.15">
      <c r="B24" s="2"/>
      <c r="C24" s="83" t="s">
        <v>57</v>
      </c>
      <c r="D24" s="13">
        <v>3310.7860377646175</v>
      </c>
      <c r="E24" s="13">
        <f t="shared" ref="E24" si="2">D27</f>
        <v>3692.1995019850115</v>
      </c>
      <c r="F24" s="13">
        <f t="shared" ref="F24" si="3">E27</f>
        <v>3050.3727343598212</v>
      </c>
      <c r="G24" s="13">
        <f t="shared" ref="G24" si="4">F27</f>
        <v>3504.7559667346313</v>
      </c>
      <c r="H24" s="13">
        <f t="shared" ref="H24" si="5">G27</f>
        <v>2862.9291991094415</v>
      </c>
      <c r="I24" s="13">
        <f t="shared" ref="I24" si="6">H27</f>
        <v>3362.6737816656519</v>
      </c>
      <c r="J24" s="13">
        <f t="shared" ref="J24" si="7">I27</f>
        <v>2756.9637559187622</v>
      </c>
      <c r="K24" s="13">
        <f t="shared" ref="K24" si="8">J27</f>
        <v>3290.8533384749726</v>
      </c>
      <c r="L24" s="13">
        <f t="shared" ref="L24" si="9">K27</f>
        <v>2696.4273127280821</v>
      </c>
      <c r="M24" s="13">
        <f t="shared" ref="M24" si="10">L27</f>
        <v>3276.2946578978549</v>
      </c>
      <c r="N24" s="13">
        <f t="shared" ref="N24" si="11">M27</f>
        <v>2800.3404976231768</v>
      </c>
      <c r="O24" s="13">
        <f t="shared" ref="O24" si="12">N27</f>
        <v>3443.6203373484996</v>
      </c>
      <c r="P24" s="13">
        <f t="shared" ref="P24" si="13">O27</f>
        <v>2967.6661770738219</v>
      </c>
      <c r="Q24" s="13">
        <f t="shared" ref="Q24" si="14">P27</f>
        <v>3610.9460167991447</v>
      </c>
      <c r="R24" s="17"/>
      <c r="S24" s="13">
        <f>E24</f>
        <v>3692.1995019850115</v>
      </c>
      <c r="T24" s="98"/>
    </row>
    <row r="25" spans="2:21" x14ac:dyDescent="0.15">
      <c r="B25" s="2"/>
      <c r="C25" s="83" t="s">
        <v>56</v>
      </c>
      <c r="D25" s="13">
        <v>1184.3960008870608</v>
      </c>
      <c r="E25" s="13">
        <v>1157.5705657081435</v>
      </c>
      <c r="F25" s="13">
        <v>1157.5705657081435</v>
      </c>
      <c r="G25" s="13">
        <v>1157.5705657081435</v>
      </c>
      <c r="H25" s="13">
        <v>1202.7689158895435</v>
      </c>
      <c r="I25" s="13">
        <v>1193.6873075864435</v>
      </c>
      <c r="J25" s="13">
        <v>1202.7689158895435</v>
      </c>
      <c r="K25" s="13">
        <v>1193.6873075864435</v>
      </c>
      <c r="L25" s="13">
        <v>1248.7466785031061</v>
      </c>
      <c r="M25" s="13">
        <v>1312.1591730586561</v>
      </c>
      <c r="N25" s="13">
        <v>1312.1591730586561</v>
      </c>
      <c r="O25" s="13">
        <v>1312.1591730586561</v>
      </c>
      <c r="P25" s="13">
        <v>1312.1591730586561</v>
      </c>
      <c r="Q25" s="13">
        <v>1440.506568692892</v>
      </c>
      <c r="R25" s="17"/>
      <c r="S25" s="13">
        <f>SUM(E25:Q25)</f>
        <v>16203.514083507025</v>
      </c>
      <c r="T25" s="98"/>
    </row>
    <row r="26" spans="2:21" ht="15" customHeight="1" x14ac:dyDescent="0.15">
      <c r="B26" s="2"/>
      <c r="C26" s="83" t="s">
        <v>2</v>
      </c>
      <c r="D26" s="13">
        <v>-802.98253666666676</v>
      </c>
      <c r="E26" s="13">
        <v>-1799.3973333333336</v>
      </c>
      <c r="F26" s="13">
        <v>-703.18733333333341</v>
      </c>
      <c r="G26" s="13">
        <v>-1799.3973333333336</v>
      </c>
      <c r="H26" s="13">
        <v>-703.0243333333334</v>
      </c>
      <c r="I26" s="13">
        <v>-1799.3973333333336</v>
      </c>
      <c r="J26" s="13">
        <v>-668.87933333333342</v>
      </c>
      <c r="K26" s="13">
        <v>-1788.1133333333335</v>
      </c>
      <c r="L26" s="13">
        <v>-668.87933333333342</v>
      </c>
      <c r="M26" s="13">
        <v>-1788.1133333333335</v>
      </c>
      <c r="N26" s="13">
        <v>-668.87933333333342</v>
      </c>
      <c r="O26" s="13">
        <v>-1788.1133333333335</v>
      </c>
      <c r="P26" s="13">
        <v>-668.87933333333342</v>
      </c>
      <c r="Q26" s="13">
        <v>-1788.1133333333335</v>
      </c>
      <c r="R26" s="17"/>
      <c r="S26" s="13">
        <f>SUM(E26:Q26)</f>
        <v>-16632.374333333337</v>
      </c>
      <c r="T26" s="98"/>
    </row>
    <row r="27" spans="2:21" ht="15" thickBot="1" x14ac:dyDescent="0.2">
      <c r="B27" s="2"/>
      <c r="C27" s="99" t="s">
        <v>58</v>
      </c>
      <c r="D27" s="54">
        <f>SUM(D24:D26)</f>
        <v>3692.1995019850115</v>
      </c>
      <c r="E27" s="54">
        <f t="shared" ref="E27" si="15">SUM(E24:E26)</f>
        <v>3050.3727343598212</v>
      </c>
      <c r="F27" s="54">
        <f t="shared" ref="F27" si="16">SUM(F24:F26)</f>
        <v>3504.7559667346313</v>
      </c>
      <c r="G27" s="54">
        <f t="shared" ref="G27" si="17">SUM(G24:G26)</f>
        <v>2862.9291991094415</v>
      </c>
      <c r="H27" s="54">
        <f t="shared" ref="H27" si="18">SUM(H24:H26)</f>
        <v>3362.6737816656519</v>
      </c>
      <c r="I27" s="54">
        <f t="shared" ref="I27" si="19">SUM(I24:I26)</f>
        <v>2756.9637559187622</v>
      </c>
      <c r="J27" s="54">
        <f t="shared" ref="J27" si="20">SUM(J24:J26)</f>
        <v>3290.8533384749726</v>
      </c>
      <c r="K27" s="54">
        <f t="shared" ref="K27" si="21">SUM(K24:K26)</f>
        <v>2696.4273127280821</v>
      </c>
      <c r="L27" s="54">
        <f t="shared" ref="L27" si="22">SUM(L24:L26)</f>
        <v>3276.2946578978549</v>
      </c>
      <c r="M27" s="54">
        <f t="shared" ref="M27" si="23">SUM(M24:M26)</f>
        <v>2800.3404976231768</v>
      </c>
      <c r="N27" s="54">
        <f t="shared" ref="N27" si="24">SUM(N24:N26)</f>
        <v>3443.6203373484996</v>
      </c>
      <c r="O27" s="54">
        <f t="shared" ref="O27" si="25">SUM(O24:O26)</f>
        <v>2967.6661770738219</v>
      </c>
      <c r="P27" s="54">
        <f t="shared" ref="P27" si="26">SUM(P24:P26)</f>
        <v>3610.9460167991447</v>
      </c>
      <c r="Q27" s="54">
        <f t="shared" ref="Q27" si="27">SUM(Q24:Q26)</f>
        <v>3263.3392521587029</v>
      </c>
      <c r="R27" s="100"/>
      <c r="S27" s="54">
        <f>SUM(S24:S26)</f>
        <v>3263.3392521587011</v>
      </c>
      <c r="T27" s="101"/>
    </row>
    <row r="28" spans="2:21" ht="15" thickBot="1" x14ac:dyDescent="0.2">
      <c r="B28" s="2"/>
      <c r="C28" s="17"/>
      <c r="D28" s="17"/>
      <c r="E28" s="17"/>
      <c r="F28" s="17"/>
      <c r="G28" s="17"/>
      <c r="H28" s="17"/>
      <c r="I28" s="17"/>
      <c r="J28" s="17"/>
      <c r="K28" s="17"/>
      <c r="L28" s="17"/>
      <c r="M28" s="17"/>
      <c r="N28" s="17"/>
      <c r="O28" s="17"/>
      <c r="P28" s="17"/>
      <c r="Q28" s="17"/>
      <c r="R28" s="17"/>
      <c r="S28" s="17"/>
      <c r="T28" s="17"/>
    </row>
    <row r="29" spans="2:21" x14ac:dyDescent="0.15">
      <c r="B29" s="2"/>
      <c r="C29" s="94" t="s">
        <v>60</v>
      </c>
      <c r="D29" s="81"/>
      <c r="E29" s="81"/>
      <c r="F29" s="81"/>
      <c r="G29" s="81"/>
      <c r="H29" s="81"/>
      <c r="I29" s="81"/>
      <c r="J29" s="81"/>
      <c r="K29" s="81"/>
      <c r="L29" s="81"/>
      <c r="M29" s="81"/>
      <c r="N29" s="81"/>
      <c r="O29" s="81"/>
      <c r="P29" s="81"/>
      <c r="Q29" s="81"/>
      <c r="R29" s="81"/>
      <c r="S29" s="81"/>
      <c r="T29" s="82"/>
      <c r="U29" s="2"/>
    </row>
    <row r="30" spans="2:21" x14ac:dyDescent="0.15">
      <c r="B30" s="2"/>
      <c r="C30" s="83" t="s">
        <v>57</v>
      </c>
      <c r="D30" s="13">
        <v>12399.320543295804</v>
      </c>
      <c r="E30" s="13">
        <f t="shared" ref="E30:Q30" si="28">D33</f>
        <v>12482.602579908227</v>
      </c>
      <c r="F30" s="13">
        <f t="shared" si="28"/>
        <v>11645.528008175263</v>
      </c>
      <c r="G30" s="13">
        <f t="shared" si="28"/>
        <v>10662.191941975514</v>
      </c>
      <c r="H30" s="13">
        <f t="shared" si="28"/>
        <v>9634.1249022245229</v>
      </c>
      <c r="I30" s="13">
        <f t="shared" si="28"/>
        <v>9809.85372689012</v>
      </c>
      <c r="J30" s="13">
        <f t="shared" si="28"/>
        <v>10018.010176031426</v>
      </c>
      <c r="K30" s="13">
        <f t="shared" si="28"/>
        <v>10226.166625172731</v>
      </c>
      <c r="L30" s="13">
        <f t="shared" si="28"/>
        <v>10434.323074314036</v>
      </c>
      <c r="M30" s="13">
        <f t="shared" si="28"/>
        <v>10642.47952345534</v>
      </c>
      <c r="N30" s="13">
        <f t="shared" si="28"/>
        <v>10850.635972596649</v>
      </c>
      <c r="O30" s="13">
        <f t="shared" si="28"/>
        <v>10942.354731598847</v>
      </c>
      <c r="P30" s="13">
        <f t="shared" si="28"/>
        <v>11034.073490601048</v>
      </c>
      <c r="Q30" s="13">
        <f t="shared" si="28"/>
        <v>11125.792249603246</v>
      </c>
      <c r="R30" s="17"/>
      <c r="S30" s="13">
        <f>E30</f>
        <v>12482.602579908227</v>
      </c>
      <c r="T30" s="84"/>
      <c r="U30" s="2"/>
    </row>
    <row r="31" spans="2:21" x14ac:dyDescent="0.15">
      <c r="B31" s="2"/>
      <c r="C31" s="83" t="s">
        <v>55</v>
      </c>
      <c r="D31" s="13">
        <v>1081</v>
      </c>
      <c r="E31" s="13">
        <v>214.71215308146748</v>
      </c>
      <c r="F31" s="13">
        <v>68.450658614683562</v>
      </c>
      <c r="G31" s="13">
        <v>23.71968506344092</v>
      </c>
      <c r="H31" s="13">
        <v>1157.3539619780458</v>
      </c>
      <c r="I31" s="13">
        <v>1189.7815864537552</v>
      </c>
      <c r="J31" s="13">
        <v>1189.7815864537533</v>
      </c>
      <c r="K31" s="13">
        <v>1189.7815864537533</v>
      </c>
      <c r="L31" s="13">
        <v>1189.7815864537533</v>
      </c>
      <c r="M31" s="13">
        <v>1441.7104069365487</v>
      </c>
      <c r="N31" s="13">
        <v>1325.272716797439</v>
      </c>
      <c r="O31" s="13">
        <v>1325.2727167974408</v>
      </c>
      <c r="P31" s="13">
        <v>1340.9053130367793</v>
      </c>
      <c r="Q31" s="13">
        <v>1427.47574095044</v>
      </c>
      <c r="R31" s="17"/>
      <c r="S31" s="13">
        <f>SUM(E31:Q31)</f>
        <v>13083.999699071301</v>
      </c>
      <c r="T31" s="98"/>
    </row>
    <row r="32" spans="2:21" x14ac:dyDescent="0.15">
      <c r="B32" s="2"/>
      <c r="C32" s="83" t="s">
        <v>13</v>
      </c>
      <c r="D32" s="13">
        <v>-997.71796338757713</v>
      </c>
      <c r="E32" s="13">
        <v>-1051.7867248144319</v>
      </c>
      <c r="F32" s="13">
        <v>-1051.7867248144319</v>
      </c>
      <c r="G32" s="13">
        <v>-1051.7867248144319</v>
      </c>
      <c r="H32" s="13">
        <v>-981.62513731244849</v>
      </c>
      <c r="I32" s="13">
        <v>-981.62513731244849</v>
      </c>
      <c r="J32" s="13">
        <v>-981.62513731244849</v>
      </c>
      <c r="K32" s="13">
        <v>-981.62513731244849</v>
      </c>
      <c r="L32" s="13">
        <v>-981.62513731244849</v>
      </c>
      <c r="M32" s="13">
        <v>-1233.5539577952404</v>
      </c>
      <c r="N32" s="13">
        <v>-1233.5539577952404</v>
      </c>
      <c r="O32" s="13">
        <v>-1233.5539577952404</v>
      </c>
      <c r="P32" s="13">
        <v>-1249.1865540345809</v>
      </c>
      <c r="Q32" s="13">
        <v>-1342.9821314706248</v>
      </c>
      <c r="R32" s="17"/>
      <c r="S32" s="13">
        <f>SUM(E32:Q32)</f>
        <v>-14356.316419896464</v>
      </c>
      <c r="T32" s="98"/>
    </row>
    <row r="33" spans="2:21" ht="15" thickBot="1" x14ac:dyDescent="0.2">
      <c r="B33" s="2"/>
      <c r="C33" s="85" t="s">
        <v>58</v>
      </c>
      <c r="D33" s="53">
        <f>SUM(D30:D32)</f>
        <v>12482.602579908227</v>
      </c>
      <c r="E33" s="53">
        <f>SUM(E30:E32)</f>
        <v>11645.528008175263</v>
      </c>
      <c r="F33" s="53">
        <f t="shared" ref="F33:Q33" si="29">SUM(F30:F32)</f>
        <v>10662.191941975514</v>
      </c>
      <c r="G33" s="53">
        <f t="shared" si="29"/>
        <v>9634.1249022245229</v>
      </c>
      <c r="H33" s="53">
        <f t="shared" si="29"/>
        <v>9809.85372689012</v>
      </c>
      <c r="I33" s="53">
        <f t="shared" si="29"/>
        <v>10018.010176031426</v>
      </c>
      <c r="J33" s="53">
        <f t="shared" si="29"/>
        <v>10226.166625172731</v>
      </c>
      <c r="K33" s="53">
        <f t="shared" si="29"/>
        <v>10434.323074314036</v>
      </c>
      <c r="L33" s="53">
        <f t="shared" si="29"/>
        <v>10642.47952345534</v>
      </c>
      <c r="M33" s="53">
        <f t="shared" si="29"/>
        <v>10850.635972596649</v>
      </c>
      <c r="N33" s="53">
        <f t="shared" si="29"/>
        <v>10942.354731598847</v>
      </c>
      <c r="O33" s="53">
        <f t="shared" si="29"/>
        <v>11034.073490601048</v>
      </c>
      <c r="P33" s="53">
        <f t="shared" si="29"/>
        <v>11125.792249603246</v>
      </c>
      <c r="Q33" s="53">
        <f t="shared" si="29"/>
        <v>11210.285859083062</v>
      </c>
      <c r="R33" s="86"/>
      <c r="S33" s="53">
        <f>SUM(S30:S32)</f>
        <v>11210.285859083064</v>
      </c>
      <c r="T33" s="98"/>
    </row>
    <row r="34" spans="2:21" x14ac:dyDescent="0.15">
      <c r="B34" s="2"/>
      <c r="C34" s="102"/>
      <c r="D34" s="17"/>
      <c r="E34" s="17"/>
      <c r="F34" s="17"/>
      <c r="G34" s="17"/>
      <c r="H34" s="17"/>
      <c r="I34" s="17"/>
      <c r="J34" s="17"/>
      <c r="K34" s="17"/>
      <c r="L34" s="17"/>
      <c r="M34" s="17"/>
      <c r="N34" s="17"/>
      <c r="O34" s="17"/>
      <c r="P34" s="17"/>
      <c r="Q34" s="17"/>
      <c r="R34" s="17"/>
      <c r="S34" s="17"/>
      <c r="T34" s="98"/>
    </row>
    <row r="35" spans="2:21" ht="15" customHeight="1" thickBot="1" x14ac:dyDescent="0.2">
      <c r="B35" s="2"/>
      <c r="C35" s="103" t="s">
        <v>50</v>
      </c>
      <c r="D35" s="104">
        <v>75.59425485141692</v>
      </c>
      <c r="E35" s="104">
        <v>69</v>
      </c>
      <c r="F35" s="104">
        <v>62</v>
      </c>
      <c r="G35" s="104">
        <v>55</v>
      </c>
      <c r="H35" s="104">
        <v>55</v>
      </c>
      <c r="I35" s="104">
        <v>55</v>
      </c>
      <c r="J35" s="104">
        <v>55</v>
      </c>
      <c r="K35" s="104">
        <v>55</v>
      </c>
      <c r="L35" s="104">
        <v>55</v>
      </c>
      <c r="M35" s="104">
        <v>55</v>
      </c>
      <c r="N35" s="104">
        <v>55</v>
      </c>
      <c r="O35" s="104">
        <v>55</v>
      </c>
      <c r="P35" s="104">
        <v>55</v>
      </c>
      <c r="Q35" s="104">
        <v>55</v>
      </c>
      <c r="R35" s="105"/>
      <c r="S35" s="105"/>
      <c r="T35" s="101"/>
    </row>
    <row r="36" spans="2:21" ht="15" thickBot="1" x14ac:dyDescent="0.2">
      <c r="B36" s="2"/>
      <c r="C36" s="106"/>
      <c r="D36" s="107"/>
      <c r="E36" s="107"/>
      <c r="F36" s="107"/>
      <c r="G36" s="107"/>
      <c r="H36" s="107"/>
      <c r="I36" s="107"/>
      <c r="J36" s="107"/>
      <c r="K36" s="107"/>
      <c r="L36" s="107"/>
      <c r="M36" s="107"/>
      <c r="N36" s="107"/>
      <c r="O36" s="107"/>
      <c r="P36" s="107"/>
      <c r="Q36" s="107"/>
      <c r="R36" s="108"/>
      <c r="S36" s="108"/>
      <c r="T36" s="108"/>
    </row>
    <row r="37" spans="2:21" x14ac:dyDescent="0.15">
      <c r="B37" s="2"/>
      <c r="C37" s="80" t="s">
        <v>62</v>
      </c>
      <c r="D37" s="109"/>
      <c r="E37" s="109"/>
      <c r="F37" s="109"/>
      <c r="G37" s="109"/>
      <c r="H37" s="109"/>
      <c r="I37" s="109"/>
      <c r="J37" s="109"/>
      <c r="K37" s="109"/>
      <c r="L37" s="109"/>
      <c r="M37" s="109"/>
      <c r="N37" s="109"/>
      <c r="O37" s="109"/>
      <c r="P37" s="109"/>
      <c r="Q37" s="109"/>
      <c r="R37" s="81"/>
      <c r="S37" s="81"/>
      <c r="T37" s="82"/>
      <c r="U37" s="2"/>
    </row>
    <row r="38" spans="2:21" x14ac:dyDescent="0.15">
      <c r="B38" s="2"/>
      <c r="C38" s="83" t="s">
        <v>57</v>
      </c>
      <c r="D38" s="13">
        <v>7621.9740000000002</v>
      </c>
      <c r="E38" s="13">
        <f t="shared" ref="E38:Q38" si="30">D41</f>
        <v>7670.6620000000003</v>
      </c>
      <c r="F38" s="13">
        <f t="shared" si="30"/>
        <v>4463.9267942345568</v>
      </c>
      <c r="G38" s="13">
        <f t="shared" si="30"/>
        <v>3621.8023430801259</v>
      </c>
      <c r="H38" s="13">
        <f t="shared" si="30"/>
        <v>2889.0687472996601</v>
      </c>
      <c r="I38" s="13">
        <f t="shared" si="30"/>
        <v>2972.6970489480314</v>
      </c>
      <c r="J38" s="13">
        <f t="shared" si="30"/>
        <v>3112.5150376594943</v>
      </c>
      <c r="K38" s="13">
        <f t="shared" si="30"/>
        <v>3203.1663597042884</v>
      </c>
      <c r="L38" s="13">
        <f t="shared" si="30"/>
        <v>4015.7242208478597</v>
      </c>
      <c r="M38" s="13">
        <f t="shared" si="30"/>
        <v>4950.1666607137522</v>
      </c>
      <c r="N38" s="13">
        <f t="shared" si="30"/>
        <v>6131.8255956080084</v>
      </c>
      <c r="O38" s="13">
        <f t="shared" si="30"/>
        <v>6271.7578912908348</v>
      </c>
      <c r="P38" s="13">
        <f t="shared" si="30"/>
        <v>6384.6671665772401</v>
      </c>
      <c r="Q38" s="13">
        <f t="shared" si="30"/>
        <v>6510.603605396429</v>
      </c>
      <c r="R38" s="17"/>
      <c r="S38" s="13">
        <f>E38</f>
        <v>7670.6620000000003</v>
      </c>
      <c r="T38" s="84"/>
      <c r="U38" s="2"/>
    </row>
    <row r="39" spans="2:21" ht="15" customHeight="1" x14ac:dyDescent="0.15">
      <c r="B39" s="2"/>
      <c r="C39" s="83" t="s">
        <v>55</v>
      </c>
      <c r="D39" s="13">
        <v>1081</v>
      </c>
      <c r="E39" s="13">
        <v>214.71215308146748</v>
      </c>
      <c r="F39" s="13">
        <v>68.450658614683562</v>
      </c>
      <c r="G39" s="13">
        <v>23.71968506344092</v>
      </c>
      <c r="H39" s="13">
        <v>1157.3539619780458</v>
      </c>
      <c r="I39" s="13">
        <v>1189.7815864537552</v>
      </c>
      <c r="J39" s="13">
        <v>1189.7815864537533</v>
      </c>
      <c r="K39" s="13">
        <v>1189.7815864537533</v>
      </c>
      <c r="L39" s="13">
        <v>1189.7815864537533</v>
      </c>
      <c r="M39" s="13">
        <v>1441.7104069365487</v>
      </c>
      <c r="N39" s="13">
        <v>1325.272716797439</v>
      </c>
      <c r="O39" s="13">
        <v>1325.2727167974408</v>
      </c>
      <c r="P39" s="13">
        <v>1340.9053130367793</v>
      </c>
      <c r="Q39" s="13">
        <v>1427.47574095044</v>
      </c>
      <c r="R39" s="17"/>
      <c r="S39" s="13">
        <f>SUM(E39:Q39)</f>
        <v>13083.999699071301</v>
      </c>
      <c r="T39" s="98"/>
    </row>
    <row r="40" spans="2:21" ht="15" customHeight="1" x14ac:dyDescent="0.15">
      <c r="B40" s="2"/>
      <c r="C40" s="83" t="s">
        <v>2</v>
      </c>
      <c r="D40" s="13">
        <v>-1032.3119999999999</v>
      </c>
      <c r="E40" s="13">
        <v>-3421.4473588469109</v>
      </c>
      <c r="F40" s="13">
        <v>-910.57510976911453</v>
      </c>
      <c r="G40" s="13">
        <v>-756.45328084390667</v>
      </c>
      <c r="H40" s="13">
        <v>-1073.7256603296746</v>
      </c>
      <c r="I40" s="13">
        <v>-1049.9635977422927</v>
      </c>
      <c r="J40" s="13">
        <v>-1099.1302644089587</v>
      </c>
      <c r="K40" s="13">
        <v>-377.22372531018163</v>
      </c>
      <c r="L40" s="13">
        <v>-255.33914658786125</v>
      </c>
      <c r="M40" s="13">
        <v>-260.05147204229252</v>
      </c>
      <c r="N40" s="13">
        <v>-1185.3404211146126</v>
      </c>
      <c r="O40" s="13">
        <v>-1212.3634415110355</v>
      </c>
      <c r="P40" s="13">
        <v>-1214.9688742175904</v>
      </c>
      <c r="Q40" s="13">
        <v>-1229.3972788698675</v>
      </c>
      <c r="R40" s="17"/>
      <c r="S40" s="13">
        <f>SUM(E40:Q40)</f>
        <v>-14045.979631594299</v>
      </c>
      <c r="T40" s="98"/>
    </row>
    <row r="41" spans="2:21" ht="15" customHeight="1" thickBot="1" x14ac:dyDescent="0.2">
      <c r="C41" s="85" t="s">
        <v>58</v>
      </c>
      <c r="D41" s="53">
        <f>SUM(D38:D40)</f>
        <v>7670.6620000000003</v>
      </c>
      <c r="E41" s="53">
        <f>SUM(E38:E40)</f>
        <v>4463.9267942345568</v>
      </c>
      <c r="F41" s="53">
        <f t="shared" ref="F41:Q41" si="31">SUM(F38:F40)</f>
        <v>3621.8023430801259</v>
      </c>
      <c r="G41" s="53">
        <f t="shared" si="31"/>
        <v>2889.0687472996601</v>
      </c>
      <c r="H41" s="53">
        <f t="shared" si="31"/>
        <v>2972.6970489480314</v>
      </c>
      <c r="I41" s="53">
        <f t="shared" si="31"/>
        <v>3112.5150376594943</v>
      </c>
      <c r="J41" s="53">
        <f t="shared" si="31"/>
        <v>3203.1663597042884</v>
      </c>
      <c r="K41" s="53">
        <f t="shared" si="31"/>
        <v>4015.7242208478597</v>
      </c>
      <c r="L41" s="53">
        <f t="shared" si="31"/>
        <v>4950.1666607137522</v>
      </c>
      <c r="M41" s="53">
        <f t="shared" si="31"/>
        <v>6131.8255956080084</v>
      </c>
      <c r="N41" s="53">
        <f t="shared" si="31"/>
        <v>6271.7578912908348</v>
      </c>
      <c r="O41" s="53">
        <f t="shared" si="31"/>
        <v>6384.6671665772401</v>
      </c>
      <c r="P41" s="53">
        <f t="shared" si="31"/>
        <v>6510.603605396429</v>
      </c>
      <c r="Q41" s="53">
        <f t="shared" si="31"/>
        <v>6708.6820674770015</v>
      </c>
      <c r="R41" s="86"/>
      <c r="S41" s="53">
        <f>SUM(S38:S40)</f>
        <v>6708.6820674770024</v>
      </c>
      <c r="T41" s="98"/>
    </row>
    <row r="42" spans="2:21" x14ac:dyDescent="0.15">
      <c r="C42" s="102"/>
      <c r="D42" s="110"/>
      <c r="E42" s="88"/>
      <c r="F42" s="17"/>
      <c r="G42" s="17"/>
      <c r="H42" s="17"/>
      <c r="I42" s="17"/>
      <c r="J42" s="17"/>
      <c r="K42" s="17"/>
      <c r="L42" s="17"/>
      <c r="M42" s="17"/>
      <c r="N42" s="17"/>
      <c r="O42" s="17"/>
      <c r="P42" s="17"/>
      <c r="Q42" s="17"/>
      <c r="R42" s="17"/>
      <c r="S42" s="17"/>
      <c r="T42" s="98"/>
    </row>
    <row r="43" spans="2:21" ht="15" thickBot="1" x14ac:dyDescent="0.2">
      <c r="B43" s="2"/>
      <c r="C43" s="111" t="s">
        <v>51</v>
      </c>
      <c r="D43" s="112">
        <v>47.086788073662674</v>
      </c>
      <c r="E43" s="112">
        <v>35</v>
      </c>
      <c r="F43" s="112">
        <v>35</v>
      </c>
      <c r="G43" s="112">
        <v>35</v>
      </c>
      <c r="H43" s="112">
        <v>35</v>
      </c>
      <c r="I43" s="112">
        <v>35</v>
      </c>
      <c r="J43" s="112">
        <v>35</v>
      </c>
      <c r="K43" s="112">
        <v>35</v>
      </c>
      <c r="L43" s="112">
        <v>35</v>
      </c>
      <c r="M43" s="112">
        <v>35</v>
      </c>
      <c r="N43" s="112">
        <v>35</v>
      </c>
      <c r="O43" s="112">
        <v>35</v>
      </c>
      <c r="P43" s="112">
        <v>35</v>
      </c>
      <c r="Q43" s="112">
        <v>35</v>
      </c>
      <c r="R43" s="105"/>
      <c r="S43" s="105"/>
      <c r="T43" s="101"/>
    </row>
    <row r="44" spans="2:21" ht="15" thickBot="1" x14ac:dyDescent="0.2">
      <c r="B44" s="2"/>
      <c r="C44" s="113"/>
      <c r="D44" s="106"/>
      <c r="E44" s="114"/>
      <c r="F44" s="114"/>
      <c r="G44" s="114"/>
      <c r="H44" s="114"/>
      <c r="I44" s="114"/>
      <c r="J44" s="114"/>
      <c r="K44" s="114"/>
      <c r="L44" s="114"/>
      <c r="M44" s="114"/>
      <c r="N44" s="114"/>
      <c r="O44" s="114"/>
      <c r="P44" s="114"/>
      <c r="Q44" s="114"/>
      <c r="R44" s="108"/>
      <c r="S44" s="108"/>
      <c r="T44" s="108"/>
    </row>
    <row r="45" spans="2:21" x14ac:dyDescent="0.15">
      <c r="B45" s="2"/>
      <c r="C45" s="115" t="s">
        <v>63</v>
      </c>
      <c r="D45" s="96"/>
      <c r="E45" s="95"/>
      <c r="F45" s="95"/>
      <c r="G45" s="95"/>
      <c r="H45" s="95"/>
      <c r="I45" s="95"/>
      <c r="J45" s="95"/>
      <c r="K45" s="95"/>
      <c r="L45" s="95"/>
      <c r="M45" s="95"/>
      <c r="N45" s="95"/>
      <c r="O45" s="95"/>
      <c r="P45" s="95"/>
      <c r="Q45" s="95"/>
      <c r="R45" s="81"/>
      <c r="S45" s="81"/>
      <c r="T45" s="82"/>
      <c r="U45" s="2"/>
    </row>
    <row r="46" spans="2:21" x14ac:dyDescent="0.15">
      <c r="B46" s="2"/>
      <c r="C46" s="83" t="s">
        <v>57</v>
      </c>
      <c r="D46" s="13">
        <v>1164.1832684409235</v>
      </c>
      <c r="E46" s="13">
        <f t="shared" ref="E46:Q46" si="32">D49</f>
        <v>492.44217539183978</v>
      </c>
      <c r="F46" s="13">
        <f t="shared" si="32"/>
        <v>658.78443572424897</v>
      </c>
      <c r="G46" s="13">
        <f t="shared" si="32"/>
        <v>824.02469605665817</v>
      </c>
      <c r="H46" s="13">
        <f t="shared" si="32"/>
        <v>993.92595638906732</v>
      </c>
      <c r="I46" s="13">
        <f t="shared" si="32"/>
        <v>434.89277736270367</v>
      </c>
      <c r="J46" s="13">
        <f t="shared" si="32"/>
        <v>588.3492484432112</v>
      </c>
      <c r="K46" s="13">
        <f t="shared" si="32"/>
        <v>742.6685194168474</v>
      </c>
      <c r="L46" s="13">
        <f t="shared" si="32"/>
        <v>899.57722049735492</v>
      </c>
      <c r="M46" s="13">
        <f t="shared" si="32"/>
        <v>1060.5333042641632</v>
      </c>
      <c r="N46" s="13">
        <f t="shared" si="32"/>
        <v>523.03772494603936</v>
      </c>
      <c r="O46" s="13">
        <f t="shared" si="32"/>
        <v>684.16196212791556</v>
      </c>
      <c r="P46" s="13">
        <f t="shared" si="32"/>
        <v>849.67173420979168</v>
      </c>
      <c r="Q46" s="13">
        <f t="shared" si="32"/>
        <v>1014.9591667839496</v>
      </c>
      <c r="R46" s="17"/>
      <c r="S46" s="13">
        <f>E46</f>
        <v>492.44217539183978</v>
      </c>
      <c r="T46" s="84"/>
      <c r="U46" s="2"/>
    </row>
    <row r="47" spans="2:21" x14ac:dyDescent="0.15">
      <c r="C47" s="83" t="s">
        <v>52</v>
      </c>
      <c r="D47" s="13">
        <v>196.90090695091629</v>
      </c>
      <c r="E47" s="13">
        <v>208.09126033240921</v>
      </c>
      <c r="F47" s="13">
        <v>208.09126033240921</v>
      </c>
      <c r="G47" s="13">
        <v>208.09126033240921</v>
      </c>
      <c r="H47" s="13">
        <v>196.50082097363628</v>
      </c>
      <c r="I47" s="13">
        <v>194.56908108050752</v>
      </c>
      <c r="J47" s="13">
        <v>196.50082097363628</v>
      </c>
      <c r="K47" s="13">
        <v>194.56908108050752</v>
      </c>
      <c r="L47" s="13">
        <v>198.03508376680836</v>
      </c>
      <c r="M47" s="13">
        <v>202.65642068187617</v>
      </c>
      <c r="N47" s="13">
        <v>202.65642068187617</v>
      </c>
      <c r="O47" s="13">
        <v>202.65642068187617</v>
      </c>
      <c r="P47" s="13">
        <v>201.87014257415802</v>
      </c>
      <c r="Q47" s="13">
        <v>197.15247392784909</v>
      </c>
      <c r="R47" s="17"/>
      <c r="S47" s="13">
        <f>SUM(E47:Q47)</f>
        <v>2611.4405474199584</v>
      </c>
      <c r="T47" s="98"/>
    </row>
    <row r="48" spans="2:21" x14ac:dyDescent="0.15">
      <c r="C48" s="83" t="s">
        <v>53</v>
      </c>
      <c r="D48" s="13">
        <v>-868.64200000000005</v>
      </c>
      <c r="E48" s="13">
        <v>-41.749000000000002</v>
      </c>
      <c r="F48" s="13">
        <v>-42.850999999999999</v>
      </c>
      <c r="G48" s="13">
        <v>-38.19</v>
      </c>
      <c r="H48" s="13">
        <v>-755.53399999999999</v>
      </c>
      <c r="I48" s="13">
        <v>-41.112610000000004</v>
      </c>
      <c r="J48" s="13">
        <v>-42.181550000000001</v>
      </c>
      <c r="K48" s="13">
        <v>-37.660380000000004</v>
      </c>
      <c r="L48" s="13">
        <v>-37.079000000000001</v>
      </c>
      <c r="M48" s="13">
        <v>-740.15200000000004</v>
      </c>
      <c r="N48" s="13">
        <v>-41.532183500000002</v>
      </c>
      <c r="O48" s="13">
        <v>-37.146648599999999</v>
      </c>
      <c r="P48" s="13">
        <v>-36.582709999999999</v>
      </c>
      <c r="Q48" s="13">
        <v>-701.51900000000001</v>
      </c>
      <c r="R48" s="17"/>
      <c r="S48" s="13">
        <f>SUM(E48:Q48)</f>
        <v>-2593.2900820999998</v>
      </c>
      <c r="T48" s="98"/>
    </row>
    <row r="49" spans="3:20" ht="15" thickBot="1" x14ac:dyDescent="0.2">
      <c r="C49" s="99" t="s">
        <v>58</v>
      </c>
      <c r="D49" s="54">
        <f>SUM(D46:D48)</f>
        <v>492.44217539183978</v>
      </c>
      <c r="E49" s="54">
        <f t="shared" ref="E49:Q49" si="33">SUM(E46:E48)</f>
        <v>658.78443572424897</v>
      </c>
      <c r="F49" s="54">
        <f t="shared" si="33"/>
        <v>824.02469605665817</v>
      </c>
      <c r="G49" s="54">
        <f t="shared" si="33"/>
        <v>993.92595638906732</v>
      </c>
      <c r="H49" s="54">
        <f t="shared" si="33"/>
        <v>434.89277736270367</v>
      </c>
      <c r="I49" s="54">
        <f t="shared" si="33"/>
        <v>588.3492484432112</v>
      </c>
      <c r="J49" s="54">
        <f t="shared" si="33"/>
        <v>742.6685194168474</v>
      </c>
      <c r="K49" s="54">
        <f t="shared" si="33"/>
        <v>899.57722049735492</v>
      </c>
      <c r="L49" s="54">
        <f t="shared" si="33"/>
        <v>1060.5333042641632</v>
      </c>
      <c r="M49" s="54">
        <f t="shared" si="33"/>
        <v>523.03772494603936</v>
      </c>
      <c r="N49" s="54">
        <f t="shared" si="33"/>
        <v>684.16196212791556</v>
      </c>
      <c r="O49" s="54">
        <f t="shared" si="33"/>
        <v>849.67173420979168</v>
      </c>
      <c r="P49" s="54">
        <f t="shared" si="33"/>
        <v>1014.9591667839496</v>
      </c>
      <c r="Q49" s="54">
        <f t="shared" si="33"/>
        <v>510.59264071179882</v>
      </c>
      <c r="R49" s="100"/>
      <c r="S49" s="54">
        <f>SUM(S46:S48)</f>
        <v>510.59264071179814</v>
      </c>
      <c r="T49" s="101"/>
    </row>
    <row r="50" spans="3:20" x14ac:dyDescent="0.15">
      <c r="C50" s="17"/>
      <c r="D50" s="17"/>
      <c r="E50" s="17"/>
      <c r="F50" s="17"/>
      <c r="G50" s="17"/>
      <c r="H50" s="17"/>
      <c r="I50" s="17"/>
      <c r="J50" s="17"/>
      <c r="K50" s="17"/>
      <c r="L50" s="17"/>
      <c r="M50" s="17"/>
      <c r="N50" s="17"/>
      <c r="O50" s="17"/>
      <c r="P50" s="17"/>
      <c r="Q50" s="17"/>
      <c r="R50" s="14"/>
      <c r="S50" s="14"/>
      <c r="T50" s="14"/>
    </row>
    <row r="51" spans="3:20" x14ac:dyDescent="0.15">
      <c r="C51" s="14"/>
      <c r="D51" s="14"/>
      <c r="E51" s="14"/>
      <c r="F51" s="14"/>
      <c r="G51" s="14"/>
      <c r="H51" s="14"/>
      <c r="I51" s="14"/>
      <c r="J51" s="14"/>
      <c r="K51" s="14"/>
      <c r="L51" s="14"/>
      <c r="M51" s="14"/>
      <c r="N51" s="14"/>
      <c r="O51" s="14"/>
      <c r="P51" s="14"/>
      <c r="Q51" s="14"/>
      <c r="R51" s="14"/>
      <c r="S51" s="14"/>
      <c r="T51" s="14"/>
    </row>
    <row r="52" spans="3:20" x14ac:dyDescent="0.15">
      <c r="C52" s="14"/>
      <c r="D52" s="14"/>
      <c r="E52" s="14"/>
      <c r="F52" s="14"/>
      <c r="G52" s="14"/>
      <c r="H52" s="14"/>
      <c r="I52" s="14"/>
      <c r="J52" s="14"/>
      <c r="K52" s="14"/>
      <c r="L52" s="14"/>
      <c r="M52" s="14"/>
      <c r="N52" s="14"/>
      <c r="O52" s="14"/>
      <c r="P52" s="14"/>
      <c r="Q52" s="14"/>
      <c r="R52" s="14"/>
      <c r="S52" s="14"/>
      <c r="T52" s="14"/>
    </row>
    <row r="53" spans="3:20" x14ac:dyDescent="0.15">
      <c r="C53" s="14"/>
      <c r="D53" s="14"/>
      <c r="E53" s="14"/>
      <c r="F53" s="14"/>
      <c r="G53" s="14"/>
      <c r="H53" s="14"/>
      <c r="I53" s="14"/>
      <c r="J53" s="14"/>
      <c r="K53" s="14"/>
      <c r="L53" s="14"/>
      <c r="M53" s="14"/>
      <c r="N53" s="14"/>
      <c r="O53" s="14"/>
      <c r="P53" s="14"/>
      <c r="Q53" s="14"/>
      <c r="R53" s="14"/>
      <c r="S53" s="14"/>
      <c r="T53" s="14"/>
    </row>
    <row r="54" spans="3:20" x14ac:dyDescent="0.15">
      <c r="C54" s="14"/>
      <c r="D54" s="14"/>
      <c r="E54" s="14"/>
      <c r="F54" s="14"/>
      <c r="G54" s="14"/>
      <c r="H54" s="14"/>
      <c r="I54" s="14"/>
      <c r="J54" s="14"/>
      <c r="K54" s="14"/>
      <c r="L54" s="14"/>
      <c r="M54" s="14"/>
      <c r="N54" s="14"/>
      <c r="O54" s="14"/>
      <c r="P54" s="14"/>
      <c r="Q54" s="14"/>
      <c r="R54" s="14"/>
      <c r="S54" s="14"/>
      <c r="T54" s="14"/>
    </row>
    <row r="55" spans="3:20" x14ac:dyDescent="0.15">
      <c r="C55" s="14"/>
      <c r="D55" s="14"/>
      <c r="E55" s="14"/>
      <c r="F55" s="14"/>
      <c r="G55" s="14"/>
      <c r="H55" s="14"/>
      <c r="I55" s="14"/>
      <c r="J55" s="14"/>
      <c r="K55" s="14"/>
      <c r="L55" s="14"/>
      <c r="M55" s="14"/>
      <c r="N55" s="14"/>
      <c r="O55" s="14"/>
      <c r="P55" s="14"/>
      <c r="Q55" s="14"/>
      <c r="R55" s="14"/>
      <c r="S55" s="14"/>
      <c r="T55" s="1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DD03-D75E-4635-99FA-6FF7DB540415}">
  <sheetPr>
    <tabColor theme="4"/>
  </sheetPr>
  <dimension ref="B8:Y58"/>
  <sheetViews>
    <sheetView showGridLines="0" zoomScaleNormal="100" workbookViewId="0"/>
  </sheetViews>
  <sheetFormatPr baseColWidth="10" defaultColWidth="9.1640625" defaultRowHeight="14" x14ac:dyDescent="0.15"/>
  <cols>
    <col min="1" max="2" width="1.6640625" style="1" customWidth="1"/>
    <col min="3" max="3" width="35.83203125" style="1" bestFit="1" customWidth="1"/>
    <col min="4" max="4" width="9.5" style="1" bestFit="1" customWidth="1"/>
    <col min="5" max="17" width="10.6640625" style="1" customWidth="1"/>
    <col min="18" max="18" width="1.6640625" style="1" customWidth="1"/>
    <col min="19" max="19" width="11.1640625" style="1" bestFit="1" customWidth="1"/>
    <col min="20" max="20" width="1.6640625" style="1" customWidth="1"/>
    <col min="21" max="21" width="9.1640625" style="1"/>
    <col min="22" max="22" width="40.6640625" style="1" customWidth="1"/>
    <col min="23" max="23" width="9.5" style="1" bestFit="1" customWidth="1"/>
    <col min="24" max="24" width="3.5" style="1" customWidth="1"/>
    <col min="25" max="16384" width="9.1640625" style="1"/>
  </cols>
  <sheetData>
    <row r="8" spans="2:20" x14ac:dyDescent="0.15">
      <c r="C8" s="6" t="s">
        <v>25</v>
      </c>
    </row>
    <row r="9" spans="2:20" x14ac:dyDescent="0.15">
      <c r="C9" s="61"/>
      <c r="D9" s="61"/>
      <c r="E9" s="61"/>
      <c r="F9" s="61"/>
      <c r="G9" s="61"/>
      <c r="H9" s="61"/>
      <c r="I9" s="61"/>
      <c r="J9" s="61"/>
      <c r="K9" s="61"/>
      <c r="L9" s="61"/>
      <c r="M9" s="61"/>
      <c r="N9" s="61"/>
      <c r="O9" s="61"/>
      <c r="P9" s="61"/>
      <c r="Q9" s="61"/>
      <c r="R9" s="61"/>
      <c r="S9" s="61"/>
      <c r="T9" s="62"/>
    </row>
    <row r="10" spans="2:20" x14ac:dyDescent="0.15">
      <c r="C10" s="63" t="s">
        <v>34</v>
      </c>
      <c r="D10" s="64" t="s">
        <v>31</v>
      </c>
      <c r="E10" s="64" t="s">
        <v>35</v>
      </c>
      <c r="F10" s="64" t="s">
        <v>35</v>
      </c>
      <c r="G10" s="64" t="s">
        <v>35</v>
      </c>
      <c r="H10" s="64" t="s">
        <v>35</v>
      </c>
      <c r="I10" s="64" t="s">
        <v>35</v>
      </c>
      <c r="J10" s="64" t="s">
        <v>35</v>
      </c>
      <c r="K10" s="64" t="s">
        <v>35</v>
      </c>
      <c r="L10" s="64" t="s">
        <v>35</v>
      </c>
      <c r="M10" s="64" t="s">
        <v>35</v>
      </c>
      <c r="N10" s="64" t="s">
        <v>35</v>
      </c>
      <c r="O10" s="64" t="s">
        <v>35</v>
      </c>
      <c r="P10" s="64" t="s">
        <v>35</v>
      </c>
      <c r="Q10" s="64" t="s">
        <v>35</v>
      </c>
      <c r="R10" s="61"/>
      <c r="S10" s="61"/>
      <c r="T10" s="62"/>
    </row>
    <row r="11" spans="2:20" x14ac:dyDescent="0.15">
      <c r="C11" s="63" t="str">
        <f>TWCF!C11</f>
        <v>Week Number</v>
      </c>
      <c r="D11" s="64"/>
      <c r="E11" s="64">
        <f>TWCF!F11</f>
        <v>1</v>
      </c>
      <c r="F11" s="64">
        <f>TWCF!G11</f>
        <v>2</v>
      </c>
      <c r="G11" s="64">
        <f>TWCF!H11</f>
        <v>3</v>
      </c>
      <c r="H11" s="64">
        <f>TWCF!I11</f>
        <v>4</v>
      </c>
      <c r="I11" s="64">
        <f>TWCF!J11</f>
        <v>5</v>
      </c>
      <c r="J11" s="64">
        <f>TWCF!K11</f>
        <v>6</v>
      </c>
      <c r="K11" s="64">
        <f>TWCF!L11</f>
        <v>7</v>
      </c>
      <c r="L11" s="64">
        <f>TWCF!M11</f>
        <v>8</v>
      </c>
      <c r="M11" s="64">
        <f>TWCF!N11</f>
        <v>9</v>
      </c>
      <c r="N11" s="64">
        <f>TWCF!O11</f>
        <v>10</v>
      </c>
      <c r="O11" s="64">
        <f>TWCF!P11</f>
        <v>11</v>
      </c>
      <c r="P11" s="64">
        <f>TWCF!Q11</f>
        <v>12</v>
      </c>
      <c r="Q11" s="64">
        <f>TWCF!R11</f>
        <v>13</v>
      </c>
      <c r="R11" s="64"/>
      <c r="S11" s="64"/>
      <c r="T11" s="62"/>
    </row>
    <row r="12" spans="2:20" x14ac:dyDescent="0.15">
      <c r="C12" s="63" t="s">
        <v>23</v>
      </c>
      <c r="D12" s="65">
        <f>TWCF!E12</f>
        <v>43924</v>
      </c>
      <c r="E12" s="65">
        <f>TWCF!F12</f>
        <v>43931</v>
      </c>
      <c r="F12" s="65">
        <f>TWCF!G12</f>
        <v>43938</v>
      </c>
      <c r="G12" s="65">
        <f>TWCF!H12</f>
        <v>43945</v>
      </c>
      <c r="H12" s="65">
        <f>TWCF!I12</f>
        <v>43952</v>
      </c>
      <c r="I12" s="65">
        <f>TWCF!J12</f>
        <v>43959</v>
      </c>
      <c r="J12" s="65">
        <f>TWCF!K12</f>
        <v>43966</v>
      </c>
      <c r="K12" s="65">
        <f>TWCF!L12</f>
        <v>43973</v>
      </c>
      <c r="L12" s="65">
        <f>TWCF!M12</f>
        <v>43980</v>
      </c>
      <c r="M12" s="65">
        <f>TWCF!N12</f>
        <v>43987</v>
      </c>
      <c r="N12" s="65">
        <f>TWCF!O12</f>
        <v>43994</v>
      </c>
      <c r="O12" s="65">
        <f>TWCF!P12</f>
        <v>44001</v>
      </c>
      <c r="P12" s="65">
        <f>TWCF!Q12</f>
        <v>44008</v>
      </c>
      <c r="Q12" s="65">
        <f>TWCF!R12</f>
        <v>44015</v>
      </c>
      <c r="R12" s="65"/>
      <c r="S12" s="65" t="str">
        <f>TWCF!T12</f>
        <v>Total</v>
      </c>
      <c r="T12" s="66"/>
    </row>
    <row r="13" spans="2:20" x14ac:dyDescent="0.15">
      <c r="C13" s="67"/>
      <c r="D13" s="67"/>
      <c r="E13" s="67"/>
      <c r="F13" s="67"/>
      <c r="G13" s="67"/>
      <c r="H13" s="67"/>
      <c r="I13" s="67"/>
      <c r="J13" s="67"/>
      <c r="K13" s="67"/>
      <c r="L13" s="67"/>
      <c r="M13" s="67"/>
      <c r="N13" s="67"/>
      <c r="O13" s="67"/>
      <c r="P13" s="67"/>
      <c r="Q13" s="67"/>
      <c r="R13" s="67"/>
      <c r="S13" s="67"/>
      <c r="T13" s="66"/>
    </row>
    <row r="15" spans="2:20" x14ac:dyDescent="0.15">
      <c r="C15" s="29" t="s">
        <v>12</v>
      </c>
      <c r="D15" s="51">
        <v>-35.027871225554307</v>
      </c>
      <c r="E15" s="50">
        <v>-73.461550854984239</v>
      </c>
      <c r="F15" s="50">
        <v>-73.461550854984239</v>
      </c>
      <c r="G15" s="50">
        <v>-73.461550854984239</v>
      </c>
      <c r="H15" s="50">
        <v>362.43845915770169</v>
      </c>
      <c r="I15" s="50">
        <v>373.45180735393046</v>
      </c>
      <c r="J15" s="50">
        <v>362.43845915770169</v>
      </c>
      <c r="K15" s="50">
        <v>373.45180735393046</v>
      </c>
      <c r="L15" s="50">
        <v>314.92643375096702</v>
      </c>
      <c r="M15" s="50">
        <v>332.28444846422758</v>
      </c>
      <c r="N15" s="50">
        <v>332.28444846422758</v>
      </c>
      <c r="O15" s="50">
        <v>332.28444846422758</v>
      </c>
      <c r="P15" s="50">
        <v>317.43813033260528</v>
      </c>
      <c r="Q15" s="50">
        <v>340.79082590863391</v>
      </c>
      <c r="R15" s="50"/>
      <c r="S15" s="50">
        <f>SUM(E15:Q15)</f>
        <v>3221.4046158432006</v>
      </c>
    </row>
    <row r="16" spans="2:20" x14ac:dyDescent="0.15">
      <c r="B16" s="2"/>
      <c r="C16" s="74"/>
      <c r="D16" s="14"/>
      <c r="E16" s="14"/>
      <c r="F16" s="14"/>
      <c r="G16" s="14"/>
      <c r="H16" s="14"/>
      <c r="I16" s="14"/>
      <c r="J16" s="14"/>
      <c r="K16" s="14"/>
      <c r="L16" s="14"/>
      <c r="M16" s="14"/>
      <c r="N16" s="14"/>
      <c r="O16" s="14"/>
      <c r="P16" s="14"/>
      <c r="Q16" s="14"/>
      <c r="R16" s="14"/>
      <c r="S16" s="14"/>
    </row>
    <row r="17" spans="2:19" x14ac:dyDescent="0.15">
      <c r="B17" s="2"/>
      <c r="C17" s="74" t="s">
        <v>14</v>
      </c>
      <c r="D17" s="75">
        <v>-301.86000000000058</v>
      </c>
      <c r="E17" s="4">
        <v>110.40514285714016</v>
      </c>
      <c r="F17" s="4">
        <v>0</v>
      </c>
      <c r="G17" s="4">
        <v>0</v>
      </c>
      <c r="H17" s="4">
        <v>-2589.5511428571117</v>
      </c>
      <c r="I17" s="4">
        <v>0</v>
      </c>
      <c r="J17" s="4">
        <v>0</v>
      </c>
      <c r="K17" s="4">
        <v>0</v>
      </c>
      <c r="L17" s="4">
        <v>0</v>
      </c>
      <c r="M17" s="4">
        <v>-1715.6057142857426</v>
      </c>
      <c r="N17" s="4">
        <v>0</v>
      </c>
      <c r="O17" s="4">
        <v>0</v>
      </c>
      <c r="P17" s="4">
        <v>0</v>
      </c>
      <c r="Q17" s="4">
        <v>-640.34057142856909</v>
      </c>
      <c r="R17" s="4"/>
      <c r="S17" s="4">
        <f t="shared" ref="S17:S21" si="0">SUM(E17:Q17)</f>
        <v>-4835.0922857142832</v>
      </c>
    </row>
    <row r="18" spans="2:19" x14ac:dyDescent="0.15">
      <c r="B18" s="2"/>
      <c r="C18" s="74" t="s">
        <v>15</v>
      </c>
      <c r="D18" s="75">
        <v>381.41346422039396</v>
      </c>
      <c r="E18" s="4">
        <v>-641.82676762519031</v>
      </c>
      <c r="F18" s="4">
        <v>454.38323237481018</v>
      </c>
      <c r="G18" s="4">
        <v>-641.82676762518986</v>
      </c>
      <c r="H18" s="4">
        <v>499.74458255621039</v>
      </c>
      <c r="I18" s="4">
        <v>-605.71002574688964</v>
      </c>
      <c r="J18" s="4">
        <v>533.88958255621037</v>
      </c>
      <c r="K18" s="4">
        <v>-594.42602574689045</v>
      </c>
      <c r="L18" s="4">
        <v>579.86734516977276</v>
      </c>
      <c r="M18" s="4">
        <v>-475.95416027467809</v>
      </c>
      <c r="N18" s="4">
        <v>643.27983972532274</v>
      </c>
      <c r="O18" s="4">
        <v>-475.95416027467763</v>
      </c>
      <c r="P18" s="4">
        <v>643.27983972532274</v>
      </c>
      <c r="Q18" s="4">
        <v>-347.60676464044172</v>
      </c>
      <c r="R18" s="4"/>
      <c r="S18" s="4">
        <f t="shared" si="0"/>
        <v>-428.86024982630852</v>
      </c>
    </row>
    <row r="19" spans="2:19" x14ac:dyDescent="0.15">
      <c r="B19" s="2"/>
      <c r="C19" s="74" t="s">
        <v>48</v>
      </c>
      <c r="D19" s="75">
        <v>-671.7410930490837</v>
      </c>
      <c r="E19" s="4">
        <v>166.34226033240918</v>
      </c>
      <c r="F19" s="4">
        <v>165.24026033240921</v>
      </c>
      <c r="G19" s="4">
        <v>169.90126033240915</v>
      </c>
      <c r="H19" s="4">
        <v>-559.03317902636365</v>
      </c>
      <c r="I19" s="4">
        <v>153.45647108050753</v>
      </c>
      <c r="J19" s="4">
        <v>154.31927097363621</v>
      </c>
      <c r="K19" s="4">
        <v>156.90870108050751</v>
      </c>
      <c r="L19" s="4">
        <v>160.95608376680832</v>
      </c>
      <c r="M19" s="4">
        <v>-537.49557931812387</v>
      </c>
      <c r="N19" s="4">
        <v>161.1242371818762</v>
      </c>
      <c r="O19" s="4">
        <v>165.50977208187612</v>
      </c>
      <c r="P19" s="4">
        <v>165.28743257415795</v>
      </c>
      <c r="Q19" s="4">
        <v>-504.3665260721508</v>
      </c>
      <c r="R19" s="4"/>
      <c r="S19" s="4">
        <f t="shared" si="0"/>
        <v>18.150465319959039</v>
      </c>
    </row>
    <row r="20" spans="2:19" x14ac:dyDescent="0.15">
      <c r="B20" s="2"/>
      <c r="C20" s="74" t="s">
        <v>16</v>
      </c>
      <c r="D20" s="75">
        <v>-83.282036612423326</v>
      </c>
      <c r="E20" s="4">
        <v>837.07457173296461</v>
      </c>
      <c r="F20" s="4">
        <v>983.33606619974853</v>
      </c>
      <c r="G20" s="4">
        <v>1028.0670397509912</v>
      </c>
      <c r="H20" s="4">
        <v>-175.72882466559713</v>
      </c>
      <c r="I20" s="4">
        <v>-208.15644914130644</v>
      </c>
      <c r="J20" s="4">
        <v>-208.15644914130462</v>
      </c>
      <c r="K20" s="4">
        <v>-208.15644914130462</v>
      </c>
      <c r="L20" s="4">
        <v>-208.15644914130462</v>
      </c>
      <c r="M20" s="4">
        <v>-208.15644914130826</v>
      </c>
      <c r="N20" s="4">
        <v>-91.718759002198567</v>
      </c>
      <c r="O20" s="4">
        <v>-91.718759002200386</v>
      </c>
      <c r="P20" s="4">
        <v>-91.718759002198567</v>
      </c>
      <c r="Q20" s="4">
        <v>-84.493609479815859</v>
      </c>
      <c r="R20" s="4"/>
      <c r="S20" s="4">
        <f t="shared" si="0"/>
        <v>1272.3167208251652</v>
      </c>
    </row>
    <row r="21" spans="2:19" x14ac:dyDescent="0.15">
      <c r="B21" s="2"/>
      <c r="C21" s="74" t="s">
        <v>17</v>
      </c>
      <c r="D21" s="75">
        <v>48.688000000000102</v>
      </c>
      <c r="E21" s="4">
        <v>-3206.7352057654434</v>
      </c>
      <c r="F21" s="4">
        <v>-842.12445115443097</v>
      </c>
      <c r="G21" s="4">
        <v>-732.73359578046575</v>
      </c>
      <c r="H21" s="4">
        <v>83.628301648371234</v>
      </c>
      <c r="I21" s="4">
        <v>139.81798871146248</v>
      </c>
      <c r="J21" s="4">
        <v>90.651322044794597</v>
      </c>
      <c r="K21" s="4">
        <v>812.5578611435717</v>
      </c>
      <c r="L21" s="4">
        <v>934.44243986589208</v>
      </c>
      <c r="M21" s="4">
        <v>1181.6589348942562</v>
      </c>
      <c r="N21" s="4">
        <v>139.93229568282641</v>
      </c>
      <c r="O21" s="4">
        <v>112.90927528640532</v>
      </c>
      <c r="P21" s="4">
        <v>125.93643881918888</v>
      </c>
      <c r="Q21" s="4">
        <v>198.07846208057254</v>
      </c>
      <c r="R21" s="4"/>
      <c r="S21" s="4">
        <f t="shared" si="0"/>
        <v>-961.97993252299921</v>
      </c>
    </row>
    <row r="22" spans="2:19" x14ac:dyDescent="0.15">
      <c r="B22" s="2"/>
      <c r="C22" s="17"/>
      <c r="D22" s="14"/>
      <c r="E22" s="14"/>
      <c r="F22" s="14"/>
      <c r="G22" s="14"/>
      <c r="H22" s="14"/>
      <c r="I22" s="14"/>
      <c r="J22" s="14"/>
      <c r="K22" s="14"/>
      <c r="L22" s="14"/>
      <c r="M22" s="14"/>
      <c r="N22" s="14"/>
      <c r="O22" s="14"/>
      <c r="P22" s="14"/>
      <c r="Q22" s="14"/>
      <c r="R22" s="14"/>
      <c r="S22" s="14"/>
    </row>
    <row r="23" spans="2:19" x14ac:dyDescent="0.15">
      <c r="B23" s="2"/>
      <c r="C23" s="76" t="s">
        <v>18</v>
      </c>
      <c r="D23" s="51">
        <f t="shared" ref="D23:Q23" si="1">SUM(D15:D21)</f>
        <v>-661.80953666666778</v>
      </c>
      <c r="E23" s="50">
        <f t="shared" si="1"/>
        <v>-2808.2015493231038</v>
      </c>
      <c r="F23" s="50">
        <f t="shared" si="1"/>
        <v>687.37355689755259</v>
      </c>
      <c r="G23" s="50">
        <f t="shared" si="1"/>
        <v>-250.05361417723952</v>
      </c>
      <c r="H23" s="50">
        <f t="shared" si="1"/>
        <v>-2378.5018031867889</v>
      </c>
      <c r="I23" s="50">
        <f t="shared" si="1"/>
        <v>-147.14020774229562</v>
      </c>
      <c r="J23" s="50">
        <f t="shared" si="1"/>
        <v>933.14218559103824</v>
      </c>
      <c r="K23" s="50">
        <f t="shared" si="1"/>
        <v>540.33589468981461</v>
      </c>
      <c r="L23" s="50">
        <f t="shared" si="1"/>
        <v>1782.0358534121356</v>
      </c>
      <c r="M23" s="50">
        <f t="shared" si="1"/>
        <v>-1423.2685196613693</v>
      </c>
      <c r="N23" s="50">
        <f t="shared" si="1"/>
        <v>1184.9020620520544</v>
      </c>
      <c r="O23" s="50">
        <f t="shared" si="1"/>
        <v>43.030576555631001</v>
      </c>
      <c r="P23" s="50">
        <f t="shared" si="1"/>
        <v>1160.2230824490762</v>
      </c>
      <c r="Q23" s="50">
        <f t="shared" si="1"/>
        <v>-1037.9381836317712</v>
      </c>
      <c r="R23" s="50"/>
      <c r="S23" s="50">
        <f>SUM(S15:S21)</f>
        <v>-1714.060666075266</v>
      </c>
    </row>
    <row r="24" spans="2:19" ht="15.75" customHeight="1" x14ac:dyDescent="0.15">
      <c r="B24" s="2"/>
      <c r="C24" s="77" t="s">
        <v>22</v>
      </c>
      <c r="D24" s="78">
        <f>ROUND((D23-TWCF!E26),1)</f>
        <v>0</v>
      </c>
      <c r="E24" s="78">
        <f>ROUND((E23-TWCF!F26),1)</f>
        <v>0</v>
      </c>
      <c r="F24" s="78">
        <f>ROUND((F23-TWCF!G26),1)</f>
        <v>0</v>
      </c>
      <c r="G24" s="78">
        <f>ROUND((G23-TWCF!H26),1)</f>
        <v>0</v>
      </c>
      <c r="H24" s="78">
        <f>ROUND((H23-TWCF!I26),1)</f>
        <v>0</v>
      </c>
      <c r="I24" s="78">
        <f>ROUND((I23-TWCF!J26),1)</f>
        <v>0</v>
      </c>
      <c r="J24" s="78">
        <f>ROUND((J23-TWCF!K26),1)</f>
        <v>0</v>
      </c>
      <c r="K24" s="78">
        <f>ROUND((K23-TWCF!L26),1)</f>
        <v>0</v>
      </c>
      <c r="L24" s="78">
        <f>ROUND((L23-TWCF!M26),1)</f>
        <v>0</v>
      </c>
      <c r="M24" s="78">
        <f>ROUND((M23-TWCF!N26),1)</f>
        <v>0</v>
      </c>
      <c r="N24" s="78">
        <f>ROUND((N23-TWCF!O26),1)</f>
        <v>0</v>
      </c>
      <c r="O24" s="78">
        <f>ROUND((O23-TWCF!P26),1)</f>
        <v>0</v>
      </c>
      <c r="P24" s="78">
        <f>ROUND((P23-TWCF!Q26),1)</f>
        <v>0</v>
      </c>
      <c r="Q24" s="78">
        <f>ROUND((Q23-TWCF!R26),1)</f>
        <v>0</v>
      </c>
      <c r="R24" s="71"/>
      <c r="S24" s="78">
        <f>ROUND(S23-TWCF!T26,1)</f>
        <v>0</v>
      </c>
    </row>
    <row r="25" spans="2:19" x14ac:dyDescent="0.15">
      <c r="B25" s="2"/>
      <c r="C25" s="17"/>
      <c r="D25" s="14"/>
      <c r="E25" s="14"/>
      <c r="F25" s="14"/>
      <c r="G25" s="14"/>
      <c r="H25" s="14"/>
      <c r="I25" s="14"/>
      <c r="J25" s="14"/>
      <c r="K25" s="14"/>
      <c r="L25" s="14"/>
      <c r="M25" s="14"/>
      <c r="N25" s="14"/>
      <c r="O25" s="14"/>
      <c r="P25" s="14"/>
      <c r="Q25" s="14"/>
      <c r="R25" s="14"/>
      <c r="S25" s="14"/>
    </row>
    <row r="26" spans="2:19" x14ac:dyDescent="0.15">
      <c r="B26" s="2"/>
      <c r="C26" s="79" t="s">
        <v>24</v>
      </c>
      <c r="D26" s="5">
        <v>7</v>
      </c>
      <c r="E26" s="5">
        <v>14.222</v>
      </c>
      <c r="F26" s="5">
        <v>10</v>
      </c>
      <c r="G26" s="5">
        <v>0</v>
      </c>
      <c r="H26" s="5">
        <v>5</v>
      </c>
      <c r="I26" s="5">
        <v>0</v>
      </c>
      <c r="J26" s="5">
        <v>0</v>
      </c>
      <c r="K26" s="5">
        <v>25</v>
      </c>
      <c r="L26" s="5">
        <v>60</v>
      </c>
      <c r="M26" s="5">
        <v>0</v>
      </c>
      <c r="N26" s="5">
        <v>29.8</v>
      </c>
      <c r="O26" s="5">
        <v>1.2</v>
      </c>
      <c r="P26" s="5">
        <v>6.2</v>
      </c>
      <c r="Q26" s="5">
        <v>0.3</v>
      </c>
      <c r="R26" s="5"/>
      <c r="S26" s="5">
        <f>SUM(E26:Q26)</f>
        <v>151.72200000000001</v>
      </c>
    </row>
    <row r="27" spans="2:19" x14ac:dyDescent="0.15">
      <c r="B27" s="2"/>
      <c r="C27" s="74"/>
      <c r="D27" s="14"/>
      <c r="E27" s="14"/>
      <c r="F27" s="14"/>
      <c r="G27" s="14"/>
      <c r="H27" s="14"/>
      <c r="I27" s="14"/>
      <c r="J27" s="14"/>
      <c r="K27" s="14"/>
      <c r="L27" s="14"/>
      <c r="M27" s="14"/>
      <c r="N27" s="14"/>
      <c r="O27" s="14"/>
      <c r="P27" s="14"/>
      <c r="Q27" s="14"/>
      <c r="R27" s="14"/>
      <c r="S27" s="14"/>
    </row>
    <row r="28" spans="2:19" x14ac:dyDescent="0.15">
      <c r="B28" s="2"/>
      <c r="C28" s="74" t="s">
        <v>8</v>
      </c>
      <c r="D28" s="4">
        <v>-60</v>
      </c>
      <c r="E28" s="4">
        <v>-60</v>
      </c>
      <c r="F28" s="4">
        <v>-60.099999999999994</v>
      </c>
      <c r="G28" s="4">
        <v>-60</v>
      </c>
      <c r="H28" s="4">
        <v>-60</v>
      </c>
      <c r="I28" s="4">
        <v>-60</v>
      </c>
      <c r="J28" s="4">
        <v>-9.9999999999999645E-2</v>
      </c>
      <c r="K28" s="4">
        <v>0</v>
      </c>
      <c r="L28" s="4">
        <v>0</v>
      </c>
      <c r="M28" s="4">
        <v>0</v>
      </c>
      <c r="N28" s="4">
        <v>0</v>
      </c>
      <c r="O28" s="4">
        <v>-9.9999999999999645E-2</v>
      </c>
      <c r="P28" s="4">
        <v>0</v>
      </c>
      <c r="Q28" s="4">
        <v>0</v>
      </c>
      <c r="R28" s="4"/>
      <c r="S28" s="4">
        <f t="shared" ref="S28:S30" si="2">SUM(E28:Q28)</f>
        <v>-300.30000000000007</v>
      </c>
    </row>
    <row r="29" spans="2:19" x14ac:dyDescent="0.15">
      <c r="B29" s="2"/>
      <c r="C29" s="74" t="s">
        <v>19</v>
      </c>
      <c r="D29" s="4">
        <v>-91</v>
      </c>
      <c r="E29" s="4">
        <v>0</v>
      </c>
      <c r="F29" s="4">
        <v>-362</v>
      </c>
      <c r="G29" s="4">
        <v>-425.84615384615387</v>
      </c>
      <c r="H29" s="4">
        <v>-91.790595889515757</v>
      </c>
      <c r="I29" s="4">
        <v>0</v>
      </c>
      <c r="J29" s="4">
        <v>-362</v>
      </c>
      <c r="K29" s="4">
        <v>-425.84615384615387</v>
      </c>
      <c r="L29" s="4">
        <v>0</v>
      </c>
      <c r="M29" s="4">
        <v>-1196.250358373482</v>
      </c>
      <c r="N29" s="4">
        <v>0</v>
      </c>
      <c r="O29" s="4">
        <v>-362</v>
      </c>
      <c r="P29" s="4">
        <v>-425.84615384615387</v>
      </c>
      <c r="Q29" s="4">
        <v>-91.835348281534266</v>
      </c>
      <c r="R29" s="4"/>
      <c r="S29" s="4">
        <f t="shared" si="2"/>
        <v>-3743.4147640829933</v>
      </c>
    </row>
    <row r="30" spans="2:19" x14ac:dyDescent="0.15">
      <c r="B30" s="2"/>
      <c r="C30" s="74" t="s">
        <v>20</v>
      </c>
      <c r="D30" s="4">
        <v>0</v>
      </c>
      <c r="E30" s="4">
        <v>0</v>
      </c>
      <c r="F30" s="4">
        <v>0</v>
      </c>
      <c r="G30" s="4">
        <v>0</v>
      </c>
      <c r="H30" s="4">
        <v>0</v>
      </c>
      <c r="I30" s="4">
        <v>-3000</v>
      </c>
      <c r="J30" s="4">
        <v>0</v>
      </c>
      <c r="K30" s="4">
        <v>0</v>
      </c>
      <c r="L30" s="4">
        <v>0</v>
      </c>
      <c r="M30" s="4">
        <v>0</v>
      </c>
      <c r="N30" s="4">
        <v>0</v>
      </c>
      <c r="O30" s="4">
        <v>0</v>
      </c>
      <c r="P30" s="4">
        <v>0</v>
      </c>
      <c r="Q30" s="4">
        <v>0</v>
      </c>
      <c r="R30" s="4"/>
      <c r="S30" s="4">
        <f t="shared" si="2"/>
        <v>-3000</v>
      </c>
    </row>
    <row r="31" spans="2:19" x14ac:dyDescent="0.15">
      <c r="B31" s="2"/>
      <c r="C31" s="74"/>
      <c r="D31" s="14"/>
      <c r="E31" s="14"/>
      <c r="F31" s="14"/>
      <c r="G31" s="14"/>
      <c r="H31" s="14"/>
      <c r="I31" s="14"/>
      <c r="J31" s="14"/>
      <c r="K31" s="14"/>
      <c r="L31" s="14"/>
      <c r="M31" s="14"/>
      <c r="N31" s="14"/>
      <c r="O31" s="14"/>
      <c r="P31" s="14"/>
      <c r="Q31" s="14"/>
      <c r="R31" s="14"/>
      <c r="S31" s="14"/>
    </row>
    <row r="32" spans="2:19" x14ac:dyDescent="0.15">
      <c r="B32" s="2"/>
      <c r="C32" s="76" t="s">
        <v>21</v>
      </c>
      <c r="D32" s="50">
        <f t="shared" ref="D32" si="3">SUM(D23-D26+SUM(D28:D30))</f>
        <v>-819.80953666666778</v>
      </c>
      <c r="E32" s="50">
        <f t="shared" ref="E32:Q32" si="4">SUM(E23-E26+SUM(E28:E30))</f>
        <v>-2882.423549323104</v>
      </c>
      <c r="F32" s="50">
        <f t="shared" si="4"/>
        <v>255.27355689755257</v>
      </c>
      <c r="G32" s="50">
        <f t="shared" si="4"/>
        <v>-735.89976802339334</v>
      </c>
      <c r="H32" s="50">
        <f t="shared" si="4"/>
        <v>-2535.2923990763047</v>
      </c>
      <c r="I32" s="50">
        <f t="shared" si="4"/>
        <v>-3207.1402077422954</v>
      </c>
      <c r="J32" s="50">
        <f t="shared" si="4"/>
        <v>571.04218559103822</v>
      </c>
      <c r="K32" s="50">
        <f t="shared" si="4"/>
        <v>89.489740843660741</v>
      </c>
      <c r="L32" s="50">
        <f t="shared" si="4"/>
        <v>1722.0358534121356</v>
      </c>
      <c r="M32" s="50">
        <f t="shared" si="4"/>
        <v>-2619.5188780348512</v>
      </c>
      <c r="N32" s="50">
        <f t="shared" si="4"/>
        <v>1155.1020620520544</v>
      </c>
      <c r="O32" s="50">
        <f t="shared" si="4"/>
        <v>-320.26942344436901</v>
      </c>
      <c r="P32" s="50">
        <f t="shared" si="4"/>
        <v>728.17692860292232</v>
      </c>
      <c r="Q32" s="50">
        <f t="shared" si="4"/>
        <v>-1130.0735319133055</v>
      </c>
      <c r="R32" s="50"/>
      <c r="S32" s="50">
        <f>SUM(E32:Q32)</f>
        <v>-8909.4974301582588</v>
      </c>
    </row>
    <row r="33" spans="2:25" x14ac:dyDescent="0.15">
      <c r="B33" s="2"/>
      <c r="C33" s="55" t="s">
        <v>22</v>
      </c>
      <c r="D33" s="52">
        <f>ROUND(D32-TWCF!E35,1)</f>
        <v>0</v>
      </c>
      <c r="E33" s="52">
        <f>ROUND(E32-TWCF!F35,1)</f>
        <v>0</v>
      </c>
      <c r="F33" s="52">
        <f>ROUND(F32-TWCF!G35,1)</f>
        <v>0</v>
      </c>
      <c r="G33" s="52">
        <f>ROUND(G32-TWCF!H35,1)</f>
        <v>0</v>
      </c>
      <c r="H33" s="52">
        <f>ROUND(H32-TWCF!I35,1)</f>
        <v>0</v>
      </c>
      <c r="I33" s="52">
        <f>ROUND(I32-TWCF!J35,1)</f>
        <v>0</v>
      </c>
      <c r="J33" s="52">
        <f>ROUND(J32-TWCF!K35,1)</f>
        <v>0</v>
      </c>
      <c r="K33" s="52">
        <f>ROUND(K32-TWCF!L35,1)</f>
        <v>0</v>
      </c>
      <c r="L33" s="52">
        <f>ROUND(L32-TWCF!M35,1)</f>
        <v>0</v>
      </c>
      <c r="M33" s="52">
        <f>ROUND(M32-TWCF!N35,1)</f>
        <v>0</v>
      </c>
      <c r="N33" s="52">
        <f>ROUND(N32-TWCF!O35,1)</f>
        <v>0</v>
      </c>
      <c r="O33" s="52">
        <f>ROUND(O32-TWCF!P35,1)</f>
        <v>0</v>
      </c>
      <c r="P33" s="52">
        <f>ROUND(P32-TWCF!Q35,1)</f>
        <v>0</v>
      </c>
      <c r="Q33" s="52">
        <f>ROUND(Q32-TWCF!R35,1)</f>
        <v>0</v>
      </c>
      <c r="R33" s="7"/>
      <c r="S33" s="52">
        <f>ROUND(S32-TWCF!T35,1)</f>
        <v>0</v>
      </c>
    </row>
    <row r="34" spans="2:25" x14ac:dyDescent="0.15">
      <c r="B34" s="2"/>
      <c r="C34" s="55"/>
      <c r="E34" s="7"/>
      <c r="F34" s="7"/>
      <c r="G34" s="7"/>
      <c r="H34" s="7"/>
      <c r="I34" s="7"/>
      <c r="J34" s="7"/>
      <c r="K34" s="7"/>
      <c r="L34" s="7"/>
      <c r="M34" s="7"/>
      <c r="N34" s="7"/>
      <c r="O34" s="7"/>
      <c r="P34" s="7"/>
      <c r="Q34" s="7"/>
    </row>
    <row r="35" spans="2:25" ht="15" x14ac:dyDescent="0.2">
      <c r="B35" s="2"/>
      <c r="C35" s="56"/>
      <c r="V35" s="9"/>
      <c r="W35" s="9"/>
      <c r="X35" s="9"/>
      <c r="Y35" s="9"/>
    </row>
    <row r="36" spans="2:25" ht="15" x14ac:dyDescent="0.2">
      <c r="B36" s="2"/>
      <c r="C36" s="56"/>
      <c r="V36" s="9"/>
      <c r="W36" s="9"/>
      <c r="X36" s="9"/>
      <c r="Y36" s="9"/>
    </row>
    <row r="37" spans="2:25" ht="15" x14ac:dyDescent="0.2">
      <c r="V37" s="9"/>
      <c r="W37" s="9"/>
      <c r="X37" s="9"/>
      <c r="Y37" s="9"/>
    </row>
    <row r="38" spans="2:25" ht="15" x14ac:dyDescent="0.2">
      <c r="V38" s="9"/>
      <c r="W38" s="9"/>
      <c r="X38" s="9"/>
      <c r="Y38" s="9"/>
    </row>
    <row r="39" spans="2:25" ht="15" x14ac:dyDescent="0.2">
      <c r="V39" s="9"/>
      <c r="W39" s="9"/>
      <c r="X39" s="9"/>
      <c r="Y39" s="9"/>
    </row>
    <row r="40" spans="2:25" ht="15" x14ac:dyDescent="0.2">
      <c r="V40" s="9"/>
      <c r="W40" s="9"/>
      <c r="X40" s="9"/>
      <c r="Y40" s="9"/>
    </row>
    <row r="41" spans="2:25" ht="15" x14ac:dyDescent="0.2">
      <c r="V41" s="9"/>
      <c r="W41" s="9"/>
      <c r="X41" s="9"/>
      <c r="Y41" s="9"/>
    </row>
    <row r="42" spans="2:25" ht="15" x14ac:dyDescent="0.2">
      <c r="V42" s="9"/>
      <c r="W42" s="9"/>
      <c r="X42" s="9"/>
      <c r="Y42" s="9"/>
    </row>
    <row r="43" spans="2:25" ht="15" x14ac:dyDescent="0.2">
      <c r="V43" s="9"/>
      <c r="W43" s="9"/>
      <c r="X43" s="9"/>
      <c r="Y43" s="9"/>
    </row>
    <row r="44" spans="2:25" ht="15" x14ac:dyDescent="0.2">
      <c r="V44" s="9"/>
      <c r="W44" s="9"/>
      <c r="X44" s="9"/>
      <c r="Y44" s="9"/>
    </row>
    <row r="45" spans="2:25" ht="15" x14ac:dyDescent="0.2">
      <c r="V45" s="9"/>
      <c r="W45" s="9"/>
      <c r="X45" s="9"/>
      <c r="Y45" s="9"/>
    </row>
    <row r="46" spans="2:25" ht="15" x14ac:dyDescent="0.2">
      <c r="V46" s="9"/>
      <c r="W46" s="9"/>
      <c r="X46" s="9"/>
      <c r="Y46" s="9"/>
    </row>
    <row r="47" spans="2:25" ht="15" x14ac:dyDescent="0.2">
      <c r="V47" s="9"/>
      <c r="W47" s="9"/>
      <c r="X47" s="9"/>
      <c r="Y47" s="9"/>
    </row>
    <row r="48" spans="2:25" ht="15" x14ac:dyDescent="0.2">
      <c r="V48" s="9"/>
      <c r="W48" s="9"/>
      <c r="X48" s="9"/>
      <c r="Y48" s="9"/>
    </row>
    <row r="49" spans="22:25" ht="15" x14ac:dyDescent="0.2">
      <c r="V49" s="9"/>
      <c r="W49" s="9"/>
      <c r="X49" s="9"/>
      <c r="Y49" s="9"/>
    </row>
    <row r="50" spans="22:25" ht="15" x14ac:dyDescent="0.2">
      <c r="V50" s="9"/>
      <c r="W50" s="9"/>
      <c r="X50" s="9"/>
      <c r="Y50" s="9"/>
    </row>
    <row r="51" spans="22:25" ht="15" x14ac:dyDescent="0.2">
      <c r="V51" s="9"/>
      <c r="W51" s="9"/>
      <c r="X51" s="9"/>
      <c r="Y51" s="9"/>
    </row>
    <row r="52" spans="22:25" ht="15" x14ac:dyDescent="0.2">
      <c r="V52" s="9"/>
      <c r="W52" s="9"/>
      <c r="X52" s="9"/>
      <c r="Y52" s="9"/>
    </row>
    <row r="53" spans="22:25" ht="15" x14ac:dyDescent="0.2">
      <c r="V53" s="9"/>
      <c r="W53" s="9"/>
      <c r="X53" s="9"/>
      <c r="Y53" s="9"/>
    </row>
    <row r="54" spans="22:25" ht="15" x14ac:dyDescent="0.2">
      <c r="V54" s="9"/>
      <c r="W54" s="9"/>
      <c r="X54" s="9"/>
      <c r="Y54" s="9"/>
    </row>
    <row r="55" spans="22:25" ht="15" x14ac:dyDescent="0.2">
      <c r="V55" s="9"/>
      <c r="W55" s="9"/>
      <c r="X55" s="9"/>
      <c r="Y55" s="9"/>
    </row>
    <row r="56" spans="22:25" ht="15" x14ac:dyDescent="0.2">
      <c r="V56" s="9"/>
      <c r="W56" s="9"/>
      <c r="X56" s="9"/>
      <c r="Y56" s="9"/>
    </row>
    <row r="57" spans="22:25" ht="15" x14ac:dyDescent="0.2">
      <c r="V57" s="9"/>
      <c r="W57" s="9"/>
      <c r="X57" s="9"/>
      <c r="Y57" s="9"/>
    </row>
    <row r="58" spans="22:25" ht="15" x14ac:dyDescent="0.2">
      <c r="V58" s="9"/>
      <c r="W58" s="9"/>
      <c r="X58" s="9"/>
      <c r="Y58" s="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TWCF</vt:lpstr>
      <vt:lpstr>WC Roll Summary</vt:lpstr>
      <vt:lpstr>EBITDA Reconciliation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Matan Feldman</dc:creator>
  <cp:lastModifiedBy>Scott McCarthy</cp:lastModifiedBy>
  <dcterms:created xsi:type="dcterms:W3CDTF">2020-04-09T20:46:09Z</dcterms:created>
  <dcterms:modified xsi:type="dcterms:W3CDTF">2020-06-05T13:11:50Z</dcterms:modified>
</cp:coreProperties>
</file>