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13_ncr:1_{4B8BDDA8-89BA-4732-B0C4-C6074BD4A581}" xr6:coauthVersionLast="47" xr6:coauthVersionMax="47" xr10:uidLastSave="{00000000-0000-0000-0000-000000000000}"/>
  <bookViews>
    <workbookView xWindow="-110" yWindow="-110" windowWidth="38620" windowHeight="21200" xr2:uid="{E7954A7A-8553-4731-B188-2D99AF1C8E72}"/>
  </bookViews>
  <sheets>
    <sheet name="Top-Down Build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F65" i="1"/>
  <c r="H59" i="1"/>
  <c r="I59" i="1" s="1"/>
  <c r="J59" i="1" s="1"/>
  <c r="K59" i="1" s="1"/>
  <c r="H58" i="1"/>
  <c r="I58" i="1" s="1"/>
  <c r="J58" i="1" s="1"/>
  <c r="K58" i="1" s="1"/>
  <c r="H57" i="1"/>
  <c r="I57" i="1" s="1"/>
  <c r="J57" i="1" s="1"/>
  <c r="K57" i="1" s="1"/>
  <c r="H55" i="1"/>
  <c r="I55" i="1" s="1"/>
  <c r="J55" i="1" s="1"/>
  <c r="K55" i="1" s="1"/>
  <c r="H54" i="1"/>
  <c r="I54" i="1" s="1"/>
  <c r="J54" i="1" s="1"/>
  <c r="K54" i="1" s="1"/>
  <c r="H53" i="1"/>
  <c r="I53" i="1" s="1"/>
  <c r="J53" i="1" s="1"/>
  <c r="K53" i="1" s="1"/>
  <c r="H51" i="1"/>
  <c r="I51" i="1" s="1"/>
  <c r="J51" i="1" s="1"/>
  <c r="K51" i="1" s="1"/>
  <c r="H50" i="1"/>
  <c r="I50" i="1" s="1"/>
  <c r="J50" i="1" s="1"/>
  <c r="K50" i="1" s="1"/>
  <c r="H49" i="1"/>
  <c r="I49" i="1" s="1"/>
  <c r="J49" i="1" s="1"/>
  <c r="K49" i="1" s="1"/>
  <c r="G39" i="1"/>
  <c r="H39" i="1" s="1"/>
  <c r="I39" i="1" s="1"/>
  <c r="J39" i="1" s="1"/>
  <c r="K39" i="1" s="1"/>
  <c r="G37" i="1"/>
  <c r="H37" i="1" s="1"/>
  <c r="I37" i="1" s="1"/>
  <c r="J37" i="1" s="1"/>
  <c r="K37" i="1" s="1"/>
  <c r="G35" i="1"/>
  <c r="H35" i="1" s="1"/>
  <c r="I35" i="1" s="1"/>
  <c r="J35" i="1" s="1"/>
  <c r="K35" i="1" s="1"/>
  <c r="F30" i="1"/>
  <c r="F38" i="1" s="1"/>
  <c r="F45" i="1" s="1"/>
  <c r="G45" i="1" s="1"/>
  <c r="F29" i="1"/>
  <c r="F36" i="1" s="1"/>
  <c r="F44" i="1" s="1"/>
  <c r="G44" i="1" s="1"/>
  <c r="F28" i="1"/>
  <c r="G25" i="1"/>
  <c r="H25" i="1" s="1"/>
  <c r="I25" i="1" s="1"/>
  <c r="J25" i="1" s="1"/>
  <c r="K25" i="1" s="1"/>
  <c r="G24" i="1"/>
  <c r="H24" i="1" s="1"/>
  <c r="I24" i="1" s="1"/>
  <c r="J24" i="1" s="1"/>
  <c r="K24" i="1" s="1"/>
  <c r="G23" i="1"/>
  <c r="G18" i="1" s="1"/>
  <c r="G19" i="1"/>
  <c r="H19" i="1" s="1"/>
  <c r="I19" i="1" s="1"/>
  <c r="J19" i="1" s="1"/>
  <c r="K19" i="1" s="1"/>
  <c r="M19" i="1" s="1"/>
  <c r="G15" i="1"/>
  <c r="H15" i="1" s="1"/>
  <c r="I15" i="1" s="1"/>
  <c r="J15" i="1" s="1"/>
  <c r="K15" i="1" s="1"/>
  <c r="G14" i="1"/>
  <c r="H14" i="1" s="1"/>
  <c r="I14" i="1" s="1"/>
  <c r="J14" i="1" s="1"/>
  <c r="K14" i="1" s="1"/>
  <c r="G13" i="1"/>
  <c r="G7" i="1" s="1"/>
  <c r="F10" i="1"/>
  <c r="G4" i="1"/>
  <c r="H4" i="1" s="1"/>
  <c r="I4" i="1" s="1"/>
  <c r="J4" i="1" s="1"/>
  <c r="K4" i="1" s="1"/>
  <c r="H13" i="1" l="1"/>
  <c r="I13" i="1" s="1"/>
  <c r="J13" i="1" s="1"/>
  <c r="K13" i="1" s="1"/>
  <c r="G8" i="1"/>
  <c r="H8" i="1" s="1"/>
  <c r="F31" i="1"/>
  <c r="F68" i="1" s="1"/>
  <c r="H45" i="1"/>
  <c r="G28" i="1"/>
  <c r="H44" i="1"/>
  <c r="G9" i="1"/>
  <c r="G20" i="1"/>
  <c r="H20" i="1" s="1"/>
  <c r="I20" i="1" s="1"/>
  <c r="J20" i="1" s="1"/>
  <c r="K20" i="1" s="1"/>
  <c r="M20" i="1" s="1"/>
  <c r="F34" i="1"/>
  <c r="H23" i="1"/>
  <c r="I23" i="1" s="1"/>
  <c r="J23" i="1" s="1"/>
  <c r="K23" i="1" s="1"/>
  <c r="H7" i="1" l="1"/>
  <c r="I7" i="1" s="1"/>
  <c r="G10" i="1"/>
  <c r="G29" i="1"/>
  <c r="G36" i="1" s="1"/>
  <c r="G63" i="1" s="1"/>
  <c r="G73" i="1" s="1"/>
  <c r="I44" i="1"/>
  <c r="G30" i="1"/>
  <c r="G38" i="1" s="1"/>
  <c r="G64" i="1" s="1"/>
  <c r="G74" i="1" s="1"/>
  <c r="H9" i="1"/>
  <c r="I45" i="1"/>
  <c r="I8" i="1"/>
  <c r="H29" i="1"/>
  <c r="H36" i="1" s="1"/>
  <c r="H63" i="1" s="1"/>
  <c r="H73" i="1" s="1"/>
  <c r="H18" i="1"/>
  <c r="I18" i="1" s="1"/>
  <c r="J18" i="1" s="1"/>
  <c r="K18" i="1" s="1"/>
  <c r="M18" i="1" s="1"/>
  <c r="F40" i="1"/>
  <c r="F69" i="1" s="1"/>
  <c r="F43" i="1"/>
  <c r="G43" i="1" s="1"/>
  <c r="G34" i="1"/>
  <c r="H10" i="1" l="1"/>
  <c r="G31" i="1"/>
  <c r="G40" i="1"/>
  <c r="J45" i="1"/>
  <c r="H30" i="1"/>
  <c r="H38" i="1" s="1"/>
  <c r="H64" i="1" s="1"/>
  <c r="H74" i="1" s="1"/>
  <c r="I9" i="1"/>
  <c r="J8" i="1"/>
  <c r="I29" i="1"/>
  <c r="I36" i="1" s="1"/>
  <c r="I63" i="1" s="1"/>
  <c r="I73" i="1" s="1"/>
  <c r="H43" i="1"/>
  <c r="G62" i="1"/>
  <c r="H28" i="1"/>
  <c r="J44" i="1"/>
  <c r="J7" i="1"/>
  <c r="I28" i="1"/>
  <c r="K7" i="1" l="1"/>
  <c r="J28" i="1"/>
  <c r="K44" i="1"/>
  <c r="I43" i="1"/>
  <c r="J9" i="1"/>
  <c r="I30" i="1"/>
  <c r="I38" i="1" s="1"/>
  <c r="I64" i="1" s="1"/>
  <c r="I74" i="1" s="1"/>
  <c r="K45" i="1"/>
  <c r="I34" i="1"/>
  <c r="H31" i="1"/>
  <c r="H34" i="1"/>
  <c r="H40" i="1" s="1"/>
  <c r="G72" i="1"/>
  <c r="G65" i="1"/>
  <c r="I10" i="1"/>
  <c r="K8" i="1"/>
  <c r="J29" i="1"/>
  <c r="J36" i="1" s="1"/>
  <c r="J63" i="1" s="1"/>
  <c r="J73" i="1" s="1"/>
  <c r="I31" i="1" l="1"/>
  <c r="G68" i="1"/>
  <c r="G69" i="1"/>
  <c r="J43" i="1"/>
  <c r="I62" i="1"/>
  <c r="K28" i="1"/>
  <c r="M7" i="1"/>
  <c r="K9" i="1"/>
  <c r="K10" i="1" s="1"/>
  <c r="J30" i="1"/>
  <c r="J38" i="1" s="1"/>
  <c r="J64" i="1" s="1"/>
  <c r="J74" i="1" s="1"/>
  <c r="H62" i="1"/>
  <c r="M8" i="1"/>
  <c r="K29" i="1"/>
  <c r="I40" i="1"/>
  <c r="J34" i="1"/>
  <c r="J10" i="1"/>
  <c r="M10" i="1" l="1"/>
  <c r="J31" i="1"/>
  <c r="J40" i="1"/>
  <c r="K34" i="1"/>
  <c r="M28" i="1"/>
  <c r="K43" i="1"/>
  <c r="J62" i="1"/>
  <c r="H72" i="1"/>
  <c r="H65" i="1"/>
  <c r="M9" i="1"/>
  <c r="K30" i="1"/>
  <c r="K31" i="1" s="1"/>
  <c r="M31" i="1" s="1"/>
  <c r="M29" i="1"/>
  <c r="K36" i="1"/>
  <c r="K63" i="1" s="1"/>
  <c r="I72" i="1"/>
  <c r="I65" i="1"/>
  <c r="H68" i="1" l="1"/>
  <c r="H69" i="1"/>
  <c r="J65" i="1"/>
  <c r="J72" i="1"/>
  <c r="K62" i="1"/>
  <c r="M62" i="1" s="1"/>
  <c r="K38" i="1"/>
  <c r="K64" i="1" s="1"/>
  <c r="M30" i="1"/>
  <c r="I68" i="1"/>
  <c r="I69" i="1"/>
  <c r="K73" i="1"/>
  <c r="M73" i="1" s="1"/>
  <c r="M63" i="1"/>
  <c r="K40" i="1" l="1"/>
  <c r="J68" i="1"/>
  <c r="J69" i="1"/>
  <c r="M64" i="1"/>
  <c r="K74" i="1"/>
  <c r="M74" i="1" s="1"/>
  <c r="K65" i="1"/>
  <c r="K72" i="1"/>
  <c r="M72" i="1" s="1"/>
  <c r="K68" i="1" l="1"/>
  <c r="K69" i="1"/>
  <c r="M65" i="1"/>
</calcChain>
</file>

<file path=xl/sharedStrings.xml><?xml version="1.0" encoding="utf-8"?>
<sst xmlns="http://schemas.openxmlformats.org/spreadsheetml/2006/main" count="73" uniqueCount="39">
  <si>
    <t>Case Selection</t>
  </si>
  <si>
    <t>Upside</t>
  </si>
  <si>
    <t>Top-Down Revenue Build</t>
  </si>
  <si>
    <t>Historical</t>
  </si>
  <si>
    <t>Projected</t>
  </si>
  <si>
    <t>($ in 000s)</t>
  </si>
  <si>
    <t>CAGR</t>
  </si>
  <si>
    <t>Large Enterprises</t>
  </si>
  <si>
    <t>Small and Mid-Sized Enterprises (SMEs)</t>
  </si>
  <si>
    <t>Small to Medium-Sized Businesses (SMBs)</t>
  </si>
  <si>
    <t>Total Addressable Customers</t>
  </si>
  <si>
    <t>Customer Assumptions</t>
  </si>
  <si>
    <t>Step</t>
  </si>
  <si>
    <t>Large Enterprises % Growth</t>
  </si>
  <si>
    <t>SMEs % Growth</t>
  </si>
  <si>
    <t>SMBs % Growth</t>
  </si>
  <si>
    <t>Average Contract Value (ACV)</t>
  </si>
  <si>
    <t>SMEs</t>
  </si>
  <si>
    <t>SMBs</t>
  </si>
  <si>
    <t>ACV Assumptions</t>
  </si>
  <si>
    <t>TAM Market Sizing</t>
  </si>
  <si>
    <t>Total Addressable Market (TAM)</t>
  </si>
  <si>
    <t>SAM Market Sizing</t>
  </si>
  <si>
    <t>% Share of TAM</t>
  </si>
  <si>
    <t>Serviceable Attainable Market (SAM)</t>
  </si>
  <si>
    <t>SOM Market Sizing</t>
  </si>
  <si>
    <t>Large Enterprises % SAM</t>
  </si>
  <si>
    <t>SMEs % SAM</t>
  </si>
  <si>
    <t>SMBs % SAM</t>
  </si>
  <si>
    <t>Market Share Assumptions</t>
  </si>
  <si>
    <t>Base</t>
  </si>
  <si>
    <t>Downside</t>
  </si>
  <si>
    <t>Revenue Projections</t>
  </si>
  <si>
    <t>Total Revenue</t>
  </si>
  <si>
    <t>Implied Market Share</t>
  </si>
  <si>
    <t>% of TAM</t>
  </si>
  <si>
    <t>% of SAM</t>
  </si>
  <si>
    <t>Implied Customers</t>
  </si>
  <si>
    <t>Customer Type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</si>
</sst>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_)"/>
    <numFmt numFmtId="165" formatCode="#,##0_);\(#,##0\)_);&quot;--&quot;_)"/>
    <numFmt numFmtId="166" formatCode="yyyy&quot;A&quot;_)"/>
    <numFmt numFmtId="167" formatCode="yyyy&quot;E&quot;_)"/>
    <numFmt numFmtId="168" formatCode="0.0%_);\(0.0%\)_);&quot;--&quot;_);@_)"/>
    <numFmt numFmtId="169" formatCode="&quot;$&quot;#,##0_);\(&quot;$&quot;#,##0\)_);&quot;--&quot;_)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u val="singleAccounting"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rgb="FF0000FF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63855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centerContinuous"/>
    </xf>
    <xf numFmtId="165" fontId="2" fillId="2" borderId="3" xfId="0" applyNumberFormat="1" applyFont="1" applyFill="1" applyBorder="1" applyAlignment="1">
      <alignment horizontal="centerContinuous"/>
    </xf>
    <xf numFmtId="164" fontId="1" fillId="0" borderId="0" xfId="0" quotePrefix="1" applyNumberFormat="1" applyFont="1"/>
    <xf numFmtId="164" fontId="3" fillId="0" borderId="0" xfId="0" quotePrefix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5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5" fontId="1" fillId="0" borderId="5" xfId="0" applyNumberFormat="1" applyFont="1" applyBorder="1" applyAlignment="1">
      <alignment horizontal="right"/>
    </xf>
    <xf numFmtId="164" fontId="3" fillId="3" borderId="2" xfId="0" applyNumberFormat="1" applyFont="1" applyFill="1" applyBorder="1"/>
    <xf numFmtId="164" fontId="3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right"/>
    </xf>
    <xf numFmtId="165" fontId="1" fillId="3" borderId="3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67" fontId="3" fillId="3" borderId="1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right"/>
    </xf>
    <xf numFmtId="168" fontId="1" fillId="0" borderId="6" xfId="0" applyNumberFormat="1" applyFont="1" applyBorder="1" applyAlignment="1">
      <alignment horizontal="center"/>
    </xf>
    <xf numFmtId="10" fontId="1" fillId="0" borderId="0" xfId="1" applyNumberFormat="1" applyFont="1"/>
    <xf numFmtId="168" fontId="1" fillId="0" borderId="0" xfId="0" applyNumberFormat="1" applyFont="1" applyAlignment="1">
      <alignment horizontal="center"/>
    </xf>
    <xf numFmtId="165" fontId="3" fillId="0" borderId="0" xfId="0" applyNumberFormat="1" applyFont="1"/>
    <xf numFmtId="164" fontId="3" fillId="0" borderId="6" xfId="0" applyNumberFormat="1" applyFont="1" applyBorder="1"/>
    <xf numFmtId="164" fontId="3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8" fontId="3" fillId="0" borderId="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164" fontId="1" fillId="0" borderId="6" xfId="0" applyNumberFormat="1" applyFont="1" applyBorder="1"/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8" fontId="6" fillId="0" borderId="7" xfId="0" applyNumberFormat="1" applyFont="1" applyBorder="1" applyAlignment="1">
      <alignment horizontal="right"/>
    </xf>
    <xf numFmtId="168" fontId="1" fillId="0" borderId="6" xfId="0" applyNumberFormat="1" applyFont="1" applyBorder="1" applyAlignment="1">
      <alignment horizontal="right"/>
    </xf>
    <xf numFmtId="168" fontId="6" fillId="0" borderId="6" xfId="0" applyNumberFormat="1" applyFont="1" applyBorder="1" applyAlignment="1">
      <alignment horizontal="center"/>
    </xf>
    <xf numFmtId="168" fontId="6" fillId="0" borderId="5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center"/>
    </xf>
    <xf numFmtId="165" fontId="3" fillId="3" borderId="2" xfId="0" applyNumberFormat="1" applyFont="1" applyFill="1" applyBorder="1"/>
    <xf numFmtId="165" fontId="3" fillId="3" borderId="3" xfId="0" applyNumberFormat="1" applyFont="1" applyFill="1" applyBorder="1"/>
    <xf numFmtId="165" fontId="3" fillId="3" borderId="3" xfId="0" applyNumberFormat="1" applyFont="1" applyFill="1" applyBorder="1" applyAlignment="1">
      <alignment horizontal="right"/>
    </xf>
    <xf numFmtId="169" fontId="6" fillId="0" borderId="5" xfId="0" applyNumberFormat="1" applyFont="1" applyBorder="1" applyAlignment="1">
      <alignment horizontal="right"/>
    </xf>
    <xf numFmtId="169" fontId="1" fillId="0" borderId="0" xfId="0" applyNumberFormat="1" applyFont="1" applyAlignment="1">
      <alignment horizontal="right"/>
    </xf>
    <xf numFmtId="169" fontId="1" fillId="0" borderId="5" xfId="0" applyNumberFormat="1" applyFont="1" applyBorder="1" applyAlignment="1">
      <alignment horizontal="right"/>
    </xf>
    <xf numFmtId="169" fontId="3" fillId="0" borderId="7" xfId="0" applyNumberFormat="1" applyFont="1" applyBorder="1" applyAlignment="1">
      <alignment horizontal="right"/>
    </xf>
    <xf numFmtId="169" fontId="3" fillId="0" borderId="6" xfId="0" applyNumberFormat="1" applyFont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 applyAlignment="1">
      <alignment horizontal="left" indent="1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8" fontId="8" fillId="0" borderId="5" xfId="0" applyNumberFormat="1" applyFont="1" applyBorder="1" applyAlignment="1">
      <alignment horizontal="right"/>
    </xf>
    <xf numFmtId="168" fontId="8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7" fillId="0" borderId="6" xfId="0" applyNumberFormat="1" applyFont="1" applyBorder="1"/>
    <xf numFmtId="164" fontId="7" fillId="0" borderId="0" xfId="0" applyNumberFormat="1" applyFont="1"/>
    <xf numFmtId="168" fontId="9" fillId="0" borderId="0" xfId="0" applyNumberFormat="1" applyFont="1" applyAlignment="1">
      <alignment horizontal="right"/>
    </xf>
    <xf numFmtId="168" fontId="9" fillId="0" borderId="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8" fontId="9" fillId="0" borderId="8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indent="1"/>
    </xf>
    <xf numFmtId="168" fontId="1" fillId="0" borderId="5" xfId="0" applyNumberFormat="1" applyFont="1" applyBorder="1" applyAlignment="1">
      <alignment horizontal="right"/>
    </xf>
    <xf numFmtId="164" fontId="10" fillId="0" borderId="6" xfId="0" applyNumberFormat="1" applyFont="1" applyBorder="1"/>
    <xf numFmtId="165" fontId="1" fillId="0" borderId="7" xfId="0" applyNumberFormat="1" applyFont="1" applyBorder="1" applyAlignment="1">
      <alignment horizontal="right"/>
    </xf>
    <xf numFmtId="164" fontId="10" fillId="0" borderId="0" xfId="0" applyNumberFormat="1" applyFont="1"/>
    <xf numFmtId="168" fontId="6" fillId="0" borderId="0" xfId="0" applyNumberFormat="1" applyFont="1" applyAlignment="1">
      <alignment horizontal="right"/>
    </xf>
    <xf numFmtId="165" fontId="1" fillId="0" borderId="5" xfId="0" applyNumberFormat="1" applyFont="1" applyBorder="1"/>
    <xf numFmtId="165" fontId="11" fillId="0" borderId="0" xfId="0" applyNumberFormat="1" applyFont="1"/>
    <xf numFmtId="164" fontId="11" fillId="0" borderId="6" xfId="0" applyNumberFormat="1" applyFont="1" applyBorder="1"/>
    <xf numFmtId="164" fontId="11" fillId="0" borderId="6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/>
    </xf>
    <xf numFmtId="169" fontId="11" fillId="0" borderId="7" xfId="0" applyNumberFormat="1" applyFont="1" applyBorder="1" applyAlignment="1">
      <alignment horizontal="right"/>
    </xf>
    <xf numFmtId="169" fontId="11" fillId="0" borderId="6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8" fontId="12" fillId="0" borderId="5" xfId="0" applyNumberFormat="1" applyFont="1" applyBorder="1" applyAlignment="1">
      <alignment horizontal="right"/>
    </xf>
    <xf numFmtId="168" fontId="12" fillId="0" borderId="0" xfId="0" applyNumberFormat="1" applyFont="1" applyAlignment="1">
      <alignment horizontal="right"/>
    </xf>
    <xf numFmtId="165" fontId="1" fillId="0" borderId="6" xfId="0" applyNumberFormat="1" applyFont="1" applyBorder="1"/>
    <xf numFmtId="164" fontId="1" fillId="0" borderId="6" xfId="0" applyNumberFormat="1" applyFont="1" applyBorder="1" applyAlignment="1">
      <alignment horizontal="left" indent="1"/>
    </xf>
    <xf numFmtId="168" fontId="12" fillId="0" borderId="7" xfId="0" applyNumberFormat="1" applyFont="1" applyBorder="1" applyAlignment="1">
      <alignment horizontal="right"/>
    </xf>
    <xf numFmtId="168" fontId="12" fillId="0" borderId="6" xfId="0" applyNumberFormat="1" applyFont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41482</xdr:colOff>
      <xdr:row>0</xdr:row>
      <xdr:rowOff>110284</xdr:rowOff>
    </xdr:from>
    <xdr:to>
      <xdr:col>2</xdr:col>
      <xdr:colOff>623272</xdr:colOff>
      <xdr:row>1</xdr:row>
      <xdr:rowOff>134137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1F8436E7-B5EB-4F47-A866-1E151F16E007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55344" y="110284"/>
          <a:ext cx="1326273" cy="1815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74D3-FDBA-43B4-B5C8-6DD832B85771}">
  <sheetPr>
    <tabColor theme="9" tint="0.79998168889431442"/>
  </sheetPr>
  <dimension ref="B2:Y74"/>
  <sheetViews>
    <sheetView showGridLines="0" tabSelected="1" zoomScale="120" zoomScaleNormal="120" workbookViewId="0">
      <pane ySplit="4" topLeftCell="A5" activePane="bottomLeft" state="frozen"/>
      <selection pane="bottomLeft"/>
    </sheetView>
  </sheetViews>
  <sheetFormatPr defaultRowHeight="12.5" x14ac:dyDescent="0.25"/>
  <cols>
    <col min="1" max="1" width="1.6328125" style="6" bestFit="1" customWidth="1"/>
    <col min="2" max="3" width="10.6328125" style="1" customWidth="1"/>
    <col min="4" max="4" width="10.6328125" style="2" customWidth="1"/>
    <col min="5" max="11" width="10.6328125" style="3" customWidth="1"/>
    <col min="12" max="12" width="2.6328125" style="3" customWidth="1"/>
    <col min="13" max="13" width="9.1796875" style="5" customWidth="1"/>
    <col min="14" max="16384" width="8.7265625" style="6"/>
  </cols>
  <sheetData>
    <row r="2" spans="2:14" ht="13" x14ac:dyDescent="0.3">
      <c r="J2" s="4" t="s">
        <v>0</v>
      </c>
      <c r="K2" s="90" t="s">
        <v>1</v>
      </c>
    </row>
    <row r="3" spans="2:14" ht="13" x14ac:dyDescent="0.3">
      <c r="B3" s="7" t="s">
        <v>2</v>
      </c>
      <c r="C3" s="8"/>
      <c r="D3" s="9"/>
      <c r="E3" s="10"/>
      <c r="F3" s="11" t="s">
        <v>3</v>
      </c>
      <c r="G3" s="12" t="s">
        <v>4</v>
      </c>
      <c r="H3" s="12"/>
      <c r="I3" s="12"/>
      <c r="J3" s="12"/>
      <c r="K3" s="11"/>
    </row>
    <row r="4" spans="2:14" ht="16" x14ac:dyDescent="0.6">
      <c r="B4" s="13" t="s">
        <v>5</v>
      </c>
      <c r="C4" s="13"/>
      <c r="D4" s="14"/>
      <c r="E4" s="15"/>
      <c r="F4" s="16">
        <v>44196</v>
      </c>
      <c r="G4" s="17">
        <f>+EOMONTH(F4,12)</f>
        <v>44561</v>
      </c>
      <c r="H4" s="17">
        <f t="shared" ref="H4:K4" si="0">+EOMONTH(G4,12)</f>
        <v>44926</v>
      </c>
      <c r="I4" s="17">
        <f t="shared" si="0"/>
        <v>45291</v>
      </c>
      <c r="J4" s="17">
        <f t="shared" si="0"/>
        <v>45657</v>
      </c>
      <c r="K4" s="17">
        <f t="shared" si="0"/>
        <v>46022</v>
      </c>
    </row>
    <row r="5" spans="2:14" x14ac:dyDescent="0.25">
      <c r="F5" s="18"/>
    </row>
    <row r="6" spans="2:14" ht="13" x14ac:dyDescent="0.3">
      <c r="B6" s="19" t="s">
        <v>38</v>
      </c>
      <c r="C6" s="20"/>
      <c r="D6" s="21"/>
      <c r="E6" s="22"/>
      <c r="F6" s="23"/>
      <c r="G6" s="22"/>
      <c r="H6" s="22"/>
      <c r="I6" s="22"/>
      <c r="J6" s="22"/>
      <c r="K6" s="23"/>
      <c r="M6" s="24" t="s">
        <v>6</v>
      </c>
    </row>
    <row r="7" spans="2:14" x14ac:dyDescent="0.25">
      <c r="B7" s="1" t="s">
        <v>7</v>
      </c>
      <c r="F7" s="25">
        <v>2000</v>
      </c>
      <c r="G7" s="3">
        <f t="shared" ref="G7:K9" si="1">+F7*(1+G13)</f>
        <v>2096</v>
      </c>
      <c r="H7" s="3">
        <f t="shared" si="1"/>
        <v>2192.4160000000002</v>
      </c>
      <c r="I7" s="3">
        <f t="shared" si="1"/>
        <v>2288.8823040000002</v>
      </c>
      <c r="J7" s="3">
        <f t="shared" si="1"/>
        <v>2385.0153607680004</v>
      </c>
      <c r="K7" s="3">
        <f t="shared" si="1"/>
        <v>2480.4159751987204</v>
      </c>
      <c r="M7" s="26">
        <f t="shared" ref="M7:M10" si="2">+IFERROR(RATE(COUNTA(F7:K7)-1,0,F7,-K7),"n.a.")</f>
        <v>4.3996168565558422E-2</v>
      </c>
      <c r="N7" s="27"/>
    </row>
    <row r="8" spans="2:14" x14ac:dyDescent="0.25">
      <c r="B8" s="1" t="s">
        <v>8</v>
      </c>
      <c r="F8" s="25">
        <v>8000</v>
      </c>
      <c r="G8" s="3">
        <f t="shared" si="1"/>
        <v>8760</v>
      </c>
      <c r="H8" s="3">
        <f t="shared" si="1"/>
        <v>9548.4000000000015</v>
      </c>
      <c r="I8" s="3">
        <f t="shared" si="1"/>
        <v>10360.014000000001</v>
      </c>
      <c r="J8" s="3">
        <f t="shared" si="1"/>
        <v>11188.815120000001</v>
      </c>
      <c r="K8" s="3">
        <f t="shared" si="1"/>
        <v>12027.976254000001</v>
      </c>
      <c r="M8" s="28">
        <f t="shared" si="2"/>
        <v>8.4976957938255035E-2</v>
      </c>
    </row>
    <row r="9" spans="2:14" s="29" customFormat="1" ht="13" x14ac:dyDescent="0.3">
      <c r="B9" s="1" t="s">
        <v>9</v>
      </c>
      <c r="C9" s="1"/>
      <c r="D9" s="2"/>
      <c r="E9" s="3"/>
      <c r="F9" s="25">
        <v>40000</v>
      </c>
      <c r="G9" s="3">
        <f t="shared" si="1"/>
        <v>47600</v>
      </c>
      <c r="H9" s="3">
        <f t="shared" si="1"/>
        <v>56168</v>
      </c>
      <c r="I9" s="3">
        <f t="shared" si="1"/>
        <v>65716.56</v>
      </c>
      <c r="J9" s="3">
        <f t="shared" si="1"/>
        <v>76231.209599999987</v>
      </c>
      <c r="K9" s="3">
        <f t="shared" si="1"/>
        <v>87665.891039999973</v>
      </c>
      <c r="L9" s="3"/>
      <c r="M9" s="28">
        <f t="shared" si="2"/>
        <v>0.16991452242080585</v>
      </c>
    </row>
    <row r="10" spans="2:14" s="29" customFormat="1" ht="13" x14ac:dyDescent="0.3">
      <c r="B10" s="30" t="s">
        <v>10</v>
      </c>
      <c r="C10" s="30"/>
      <c r="D10" s="31"/>
      <c r="E10" s="32"/>
      <c r="F10" s="33">
        <f>+SUM(F7,F8,F9)</f>
        <v>50000</v>
      </c>
      <c r="G10" s="32">
        <f t="shared" ref="G10:K10" si="3">+SUM(G7,G8,G9)</f>
        <v>58456</v>
      </c>
      <c r="H10" s="32">
        <f t="shared" si="3"/>
        <v>67908.816000000006</v>
      </c>
      <c r="I10" s="32">
        <f t="shared" si="3"/>
        <v>78365.456303999992</v>
      </c>
      <c r="J10" s="32">
        <f t="shared" si="3"/>
        <v>89805.040080767983</v>
      </c>
      <c r="K10" s="32">
        <f t="shared" si="3"/>
        <v>102174.2832691987</v>
      </c>
      <c r="L10" s="15"/>
      <c r="M10" s="34">
        <f t="shared" si="2"/>
        <v>0.15365066065281061</v>
      </c>
    </row>
    <row r="11" spans="2:14" x14ac:dyDescent="0.25">
      <c r="F11" s="18"/>
    </row>
    <row r="12" spans="2:14" ht="13" x14ac:dyDescent="0.3">
      <c r="B12" s="29" t="s">
        <v>11</v>
      </c>
      <c r="C12" s="29"/>
      <c r="D12" s="15"/>
      <c r="E12" s="15"/>
      <c r="F12" s="35"/>
      <c r="G12" s="15"/>
      <c r="H12" s="15"/>
      <c r="I12" s="15"/>
      <c r="J12" s="15"/>
      <c r="K12" s="15"/>
      <c r="M12" s="36" t="s">
        <v>12</v>
      </c>
    </row>
    <row r="13" spans="2:14" x14ac:dyDescent="0.25">
      <c r="B13" s="37" t="s">
        <v>13</v>
      </c>
      <c r="C13" s="37"/>
      <c r="D13" s="38"/>
      <c r="E13" s="39"/>
      <c r="F13" s="40">
        <v>0.05</v>
      </c>
      <c r="G13" s="41">
        <f t="shared" ref="G13:K15" si="4">+F13+$M13</f>
        <v>4.8000000000000001E-2</v>
      </c>
      <c r="H13" s="41">
        <f t="shared" si="4"/>
        <v>4.5999999999999999E-2</v>
      </c>
      <c r="I13" s="41">
        <f t="shared" si="4"/>
        <v>4.3999999999999997E-2</v>
      </c>
      <c r="J13" s="41">
        <f t="shared" si="4"/>
        <v>4.1999999999999996E-2</v>
      </c>
      <c r="K13" s="41">
        <f t="shared" si="4"/>
        <v>3.9999999999999994E-2</v>
      </c>
      <c r="M13" s="42">
        <v>-2E-3</v>
      </c>
    </row>
    <row r="14" spans="2:14" x14ac:dyDescent="0.25">
      <c r="B14" s="1" t="s">
        <v>14</v>
      </c>
      <c r="F14" s="43">
        <v>0.1</v>
      </c>
      <c r="G14" s="44">
        <f t="shared" si="4"/>
        <v>9.5000000000000001E-2</v>
      </c>
      <c r="H14" s="44">
        <f t="shared" si="4"/>
        <v>0.09</v>
      </c>
      <c r="I14" s="44">
        <f t="shared" si="4"/>
        <v>8.4999999999999992E-2</v>
      </c>
      <c r="J14" s="44">
        <f t="shared" si="4"/>
        <v>7.9999999999999988E-2</v>
      </c>
      <c r="K14" s="44">
        <f t="shared" si="4"/>
        <v>7.4999999999999983E-2</v>
      </c>
      <c r="M14" s="45">
        <v>-5.0000000000000001E-3</v>
      </c>
    </row>
    <row r="15" spans="2:14" x14ac:dyDescent="0.25">
      <c r="B15" s="1" t="s">
        <v>15</v>
      </c>
      <c r="F15" s="43">
        <v>0.2</v>
      </c>
      <c r="G15" s="44">
        <f t="shared" si="4"/>
        <v>0.19</v>
      </c>
      <c r="H15" s="44">
        <f t="shared" si="4"/>
        <v>0.18</v>
      </c>
      <c r="I15" s="44">
        <f t="shared" si="4"/>
        <v>0.16999999999999998</v>
      </c>
      <c r="J15" s="44">
        <f t="shared" si="4"/>
        <v>0.15999999999999998</v>
      </c>
      <c r="K15" s="44">
        <f t="shared" si="4"/>
        <v>0.14999999999999997</v>
      </c>
      <c r="M15" s="45">
        <v>-0.01</v>
      </c>
    </row>
    <row r="16" spans="2:14" x14ac:dyDescent="0.25">
      <c r="F16" s="18"/>
    </row>
    <row r="17" spans="2:13" ht="13" x14ac:dyDescent="0.3">
      <c r="B17" s="46" t="s">
        <v>16</v>
      </c>
      <c r="C17" s="47"/>
      <c r="D17" s="48"/>
      <c r="E17" s="22"/>
      <c r="F17" s="23"/>
      <c r="G17" s="22"/>
      <c r="H17" s="22"/>
      <c r="I17" s="22"/>
      <c r="J17" s="22"/>
      <c r="K17" s="23"/>
      <c r="M17" s="24" t="s">
        <v>6</v>
      </c>
    </row>
    <row r="18" spans="2:13" x14ac:dyDescent="0.25">
      <c r="B18" s="1" t="s">
        <v>7</v>
      </c>
      <c r="F18" s="49">
        <v>100</v>
      </c>
      <c r="G18" s="50">
        <f t="shared" ref="G18:K20" si="5">+F18*(1+G23)</f>
        <v>103</v>
      </c>
      <c r="H18" s="50">
        <f t="shared" si="5"/>
        <v>107.12</v>
      </c>
      <c r="I18" s="50">
        <f t="shared" si="5"/>
        <v>112.47600000000001</v>
      </c>
      <c r="J18" s="50">
        <f t="shared" si="5"/>
        <v>119.22456000000003</v>
      </c>
      <c r="K18" s="50">
        <f t="shared" si="5"/>
        <v>127.57027920000003</v>
      </c>
      <c r="M18" s="26">
        <f t="shared" ref="M18:M20" si="6">+IFERROR(RATE(COUNTA(F18:K18)-1,0,F18,-K18),"n.a.")</f>
        <v>4.9904751536529332E-2</v>
      </c>
    </row>
    <row r="19" spans="2:13" x14ac:dyDescent="0.25">
      <c r="B19" s="1" t="s">
        <v>17</v>
      </c>
      <c r="F19" s="49">
        <v>50</v>
      </c>
      <c r="G19" s="50">
        <f t="shared" si="5"/>
        <v>51.749999999999993</v>
      </c>
      <c r="H19" s="50">
        <f t="shared" si="5"/>
        <v>54.854999999999997</v>
      </c>
      <c r="I19" s="50">
        <f t="shared" si="5"/>
        <v>59.517674999999997</v>
      </c>
      <c r="J19" s="50">
        <f t="shared" si="5"/>
        <v>66.064619250000007</v>
      </c>
      <c r="K19" s="50">
        <f t="shared" si="5"/>
        <v>74.983342848750013</v>
      </c>
      <c r="M19" s="28">
        <f t="shared" si="6"/>
        <v>8.4423595690329645E-2</v>
      </c>
    </row>
    <row r="20" spans="2:13" x14ac:dyDescent="0.25">
      <c r="B20" s="1" t="s">
        <v>18</v>
      </c>
      <c r="F20" s="49">
        <v>25</v>
      </c>
      <c r="G20" s="50">
        <f t="shared" si="5"/>
        <v>26.375</v>
      </c>
      <c r="H20" s="50">
        <f t="shared" si="5"/>
        <v>29.144375</v>
      </c>
      <c r="I20" s="50">
        <f t="shared" si="5"/>
        <v>33.661753125000004</v>
      </c>
      <c r="J20" s="50">
        <f t="shared" si="5"/>
        <v>40.562412515625006</v>
      </c>
      <c r="K20" s="50">
        <f t="shared" si="5"/>
        <v>50.905827707109381</v>
      </c>
      <c r="M20" s="28">
        <f t="shared" si="6"/>
        <v>0.15283060883303498</v>
      </c>
    </row>
    <row r="21" spans="2:13" x14ac:dyDescent="0.25">
      <c r="F21" s="18"/>
    </row>
    <row r="22" spans="2:13" ht="13" x14ac:dyDescent="0.3">
      <c r="B22" s="29" t="s">
        <v>19</v>
      </c>
      <c r="C22" s="29"/>
      <c r="D22" s="15"/>
      <c r="E22" s="15"/>
      <c r="F22" s="35"/>
      <c r="G22" s="15"/>
      <c r="H22" s="15"/>
      <c r="I22" s="15"/>
      <c r="J22" s="15"/>
      <c r="K22" s="15"/>
      <c r="M22" s="36" t="s">
        <v>12</v>
      </c>
    </row>
    <row r="23" spans="2:13" x14ac:dyDescent="0.25">
      <c r="B23" s="37" t="s">
        <v>13</v>
      </c>
      <c r="C23" s="37"/>
      <c r="D23" s="38"/>
      <c r="E23" s="39"/>
      <c r="F23" s="40">
        <v>0.02</v>
      </c>
      <c r="G23" s="41">
        <f t="shared" ref="G23:K25" si="7">+F23+$M23</f>
        <v>0.03</v>
      </c>
      <c r="H23" s="41">
        <f t="shared" si="7"/>
        <v>0.04</v>
      </c>
      <c r="I23" s="41">
        <f t="shared" si="7"/>
        <v>0.05</v>
      </c>
      <c r="J23" s="41">
        <f t="shared" si="7"/>
        <v>6.0000000000000005E-2</v>
      </c>
      <c r="K23" s="41">
        <f t="shared" si="7"/>
        <v>7.0000000000000007E-2</v>
      </c>
      <c r="M23" s="42">
        <v>0.01</v>
      </c>
    </row>
    <row r="24" spans="2:13" x14ac:dyDescent="0.25">
      <c r="B24" s="1" t="s">
        <v>14</v>
      </c>
      <c r="F24" s="43">
        <v>0.01</v>
      </c>
      <c r="G24" s="44">
        <f t="shared" si="7"/>
        <v>3.5000000000000003E-2</v>
      </c>
      <c r="H24" s="44">
        <f t="shared" si="7"/>
        <v>6.0000000000000005E-2</v>
      </c>
      <c r="I24" s="44">
        <f t="shared" si="7"/>
        <v>8.5000000000000006E-2</v>
      </c>
      <c r="J24" s="44">
        <f t="shared" si="7"/>
        <v>0.11000000000000001</v>
      </c>
      <c r="K24" s="44">
        <f t="shared" si="7"/>
        <v>0.13500000000000001</v>
      </c>
      <c r="M24" s="45">
        <v>2.5000000000000001E-2</v>
      </c>
    </row>
    <row r="25" spans="2:13" x14ac:dyDescent="0.25">
      <c r="B25" s="1" t="s">
        <v>15</v>
      </c>
      <c r="F25" s="43">
        <v>5.0000000000000001E-3</v>
      </c>
      <c r="G25" s="44">
        <f t="shared" si="7"/>
        <v>5.5E-2</v>
      </c>
      <c r="H25" s="44">
        <f t="shared" si="7"/>
        <v>0.10500000000000001</v>
      </c>
      <c r="I25" s="44">
        <f t="shared" si="7"/>
        <v>0.15500000000000003</v>
      </c>
      <c r="J25" s="44">
        <f t="shared" si="7"/>
        <v>0.20500000000000002</v>
      </c>
      <c r="K25" s="44">
        <f t="shared" si="7"/>
        <v>0.255</v>
      </c>
      <c r="M25" s="45">
        <v>0.05</v>
      </c>
    </row>
    <row r="26" spans="2:13" x14ac:dyDescent="0.25">
      <c r="F26" s="18"/>
    </row>
    <row r="27" spans="2:13" ht="13" x14ac:dyDescent="0.3">
      <c r="B27" s="46" t="s">
        <v>20</v>
      </c>
      <c r="C27" s="47"/>
      <c r="D27" s="48"/>
      <c r="E27" s="22"/>
      <c r="F27" s="23"/>
      <c r="G27" s="22"/>
      <c r="H27" s="22"/>
      <c r="I27" s="22"/>
      <c r="J27" s="22"/>
      <c r="K27" s="23"/>
      <c r="M27" s="24" t="s">
        <v>6</v>
      </c>
    </row>
    <row r="28" spans="2:13" x14ac:dyDescent="0.25">
      <c r="B28" s="1" t="s">
        <v>7</v>
      </c>
      <c r="F28" s="51">
        <f t="shared" ref="F28:K30" si="8">+PRODUCT(F7,F18)</f>
        <v>200000</v>
      </c>
      <c r="G28" s="50">
        <f t="shared" si="8"/>
        <v>215888</v>
      </c>
      <c r="H28" s="50">
        <f t="shared" si="8"/>
        <v>234851.60192000002</v>
      </c>
      <c r="I28" s="50">
        <f t="shared" si="8"/>
        <v>257444.32602470406</v>
      </c>
      <c r="J28" s="50">
        <f t="shared" si="8"/>
        <v>284352.40698080615</v>
      </c>
      <c r="K28" s="50">
        <f t="shared" si="8"/>
        <v>316427.35848824109</v>
      </c>
      <c r="M28" s="26">
        <f t="shared" ref="M28:M31" si="9">+IFERROR(RATE(COUNTA(F28:K28)-1,0,F28,-K28),"n.a.")</f>
        <v>9.6096537962838374E-2</v>
      </c>
    </row>
    <row r="29" spans="2:13" x14ac:dyDescent="0.25">
      <c r="B29" s="1" t="s">
        <v>17</v>
      </c>
      <c r="F29" s="51">
        <f t="shared" si="8"/>
        <v>400000</v>
      </c>
      <c r="G29" s="50">
        <f t="shared" si="8"/>
        <v>453329.99999999994</v>
      </c>
      <c r="H29" s="50">
        <f t="shared" si="8"/>
        <v>523777.48200000008</v>
      </c>
      <c r="I29" s="50">
        <f t="shared" si="8"/>
        <v>616603.94624745008</v>
      </c>
      <c r="J29" s="50">
        <f t="shared" si="8"/>
        <v>739184.81076144322</v>
      </c>
      <c r="K29" s="50">
        <f t="shared" si="8"/>
        <v>901897.86723030591</v>
      </c>
      <c r="M29" s="28">
        <f t="shared" si="9"/>
        <v>0.17657461396825333</v>
      </c>
    </row>
    <row r="30" spans="2:13" x14ac:dyDescent="0.25">
      <c r="B30" s="1" t="s">
        <v>18</v>
      </c>
      <c r="F30" s="51">
        <f t="shared" si="8"/>
        <v>1000000</v>
      </c>
      <c r="G30" s="50">
        <f t="shared" si="8"/>
        <v>1255450</v>
      </c>
      <c r="H30" s="50">
        <f t="shared" si="8"/>
        <v>1636981.2550000001</v>
      </c>
      <c r="I30" s="50">
        <f t="shared" si="8"/>
        <v>2212134.61894425</v>
      </c>
      <c r="J30" s="50">
        <f t="shared" si="8"/>
        <v>3092121.7703602724</v>
      </c>
      <c r="K30" s="50">
        <f t="shared" si="8"/>
        <v>4462704.7450724626</v>
      </c>
      <c r="M30" s="28">
        <f t="shared" si="9"/>
        <v>0.34871327116502038</v>
      </c>
    </row>
    <row r="31" spans="2:13" s="29" customFormat="1" ht="13" x14ac:dyDescent="0.3">
      <c r="B31" s="30" t="s">
        <v>21</v>
      </c>
      <c r="C31" s="30"/>
      <c r="D31" s="31"/>
      <c r="E31" s="32"/>
      <c r="F31" s="52">
        <f t="shared" ref="F31:K31" si="10">+SUM(F28,F29,F30)</f>
        <v>1600000</v>
      </c>
      <c r="G31" s="53">
        <f t="shared" si="10"/>
        <v>1924668</v>
      </c>
      <c r="H31" s="53">
        <f t="shared" si="10"/>
        <v>2395610.33892</v>
      </c>
      <c r="I31" s="53">
        <f t="shared" si="10"/>
        <v>3086182.8912164043</v>
      </c>
      <c r="J31" s="53">
        <f t="shared" si="10"/>
        <v>4115658.9881025217</v>
      </c>
      <c r="K31" s="53">
        <f t="shared" si="10"/>
        <v>5681029.9707910102</v>
      </c>
      <c r="L31" s="15"/>
      <c r="M31" s="34">
        <f t="shared" si="9"/>
        <v>0.28843175366887769</v>
      </c>
    </row>
    <row r="32" spans="2:13" s="54" customFormat="1" ht="13" x14ac:dyDescent="0.3">
      <c r="B32" s="55"/>
      <c r="C32" s="55"/>
      <c r="D32" s="56"/>
      <c r="E32" s="57"/>
      <c r="F32" s="58"/>
      <c r="G32" s="59"/>
      <c r="H32" s="59"/>
      <c r="I32" s="59"/>
      <c r="J32" s="59"/>
      <c r="K32" s="59"/>
      <c r="L32" s="3"/>
      <c r="M32" s="60"/>
    </row>
    <row r="33" spans="2:25" s="54" customFormat="1" ht="13" x14ac:dyDescent="0.3">
      <c r="B33" s="46" t="s">
        <v>22</v>
      </c>
      <c r="C33" s="47"/>
      <c r="D33" s="48"/>
      <c r="E33" s="22"/>
      <c r="F33" s="23"/>
      <c r="G33" s="22"/>
      <c r="H33" s="22"/>
      <c r="I33" s="22"/>
      <c r="J33" s="22"/>
      <c r="K33" s="23"/>
      <c r="L33" s="3"/>
      <c r="M33" s="61" t="s">
        <v>12</v>
      </c>
    </row>
    <row r="34" spans="2:25" s="54" customFormat="1" ht="13" x14ac:dyDescent="0.3">
      <c r="B34" s="1" t="s">
        <v>7</v>
      </c>
      <c r="C34" s="1"/>
      <c r="D34" s="2"/>
      <c r="F34" s="51">
        <f>+PRODUCT(F28,$F$35)</f>
        <v>40000</v>
      </c>
      <c r="G34" s="50">
        <f>+PRODUCT(G28+$M35,$F35)</f>
        <v>43177.599600000001</v>
      </c>
      <c r="H34" s="50">
        <f>+PRODUCT(H28+$M35,$F35)</f>
        <v>46970.319984000002</v>
      </c>
      <c r="I34" s="50">
        <f>+PRODUCT(I28+$M35,$F35)</f>
        <v>51488.864804940815</v>
      </c>
      <c r="J34" s="50">
        <f>+PRODUCT(J28+$M35,$F35)</f>
        <v>56870.480996161234</v>
      </c>
      <c r="K34" s="50">
        <f>+PRODUCT(K28+$M35,$F35)</f>
        <v>63285.471297648226</v>
      </c>
      <c r="L34" s="3"/>
      <c r="M34" s="62"/>
    </row>
    <row r="35" spans="2:25" s="54" customFormat="1" ht="13" x14ac:dyDescent="0.3">
      <c r="B35" s="55" t="s">
        <v>23</v>
      </c>
      <c r="C35" s="63"/>
      <c r="D35" s="56"/>
      <c r="E35" s="64"/>
      <c r="F35" s="65">
        <v>0.2</v>
      </c>
      <c r="G35" s="66">
        <f>+F35+$M35</f>
        <v>0.19800000000000001</v>
      </c>
      <c r="H35" s="66">
        <f t="shared" ref="H35:K39" si="11">+G35+$M35</f>
        <v>0.19600000000000001</v>
      </c>
      <c r="I35" s="66">
        <f t="shared" si="11"/>
        <v>0.19400000000000001</v>
      </c>
      <c r="J35" s="66">
        <f t="shared" si="11"/>
        <v>0.192</v>
      </c>
      <c r="K35" s="66">
        <f t="shared" si="11"/>
        <v>0.19</v>
      </c>
      <c r="L35" s="57"/>
      <c r="M35" s="45">
        <v>-2E-3</v>
      </c>
    </row>
    <row r="36" spans="2:25" s="54" customFormat="1" ht="13" x14ac:dyDescent="0.3">
      <c r="B36" s="1" t="s">
        <v>17</v>
      </c>
      <c r="C36" s="1"/>
      <c r="F36" s="51">
        <f>+PRODUCT(F29,$F$37)</f>
        <v>160000</v>
      </c>
      <c r="G36" s="50">
        <f>+PRODUCT(G29+$M37,$F37)</f>
        <v>181331.99959999998</v>
      </c>
      <c r="H36" s="50">
        <f>+PRODUCT(H29+$M37,$F37)</f>
        <v>209510.99240000005</v>
      </c>
      <c r="I36" s="50">
        <f>+PRODUCT(I29+$M37,$F37)</f>
        <v>246641.57809898001</v>
      </c>
      <c r="J36" s="50">
        <f>+PRODUCT(J29+$M37,$F37)</f>
        <v>295673.92390457727</v>
      </c>
      <c r="K36" s="50">
        <f>+PRODUCT(K29+$M37,$F37)</f>
        <v>360759.14649212238</v>
      </c>
      <c r="L36" s="3"/>
    </row>
    <row r="37" spans="2:25" s="54" customFormat="1" ht="13" x14ac:dyDescent="0.3">
      <c r="B37" s="55" t="s">
        <v>23</v>
      </c>
      <c r="C37" s="63"/>
      <c r="D37" s="56"/>
      <c r="E37" s="64"/>
      <c r="F37" s="65">
        <v>0.4</v>
      </c>
      <c r="G37" s="66">
        <f>+F37+$M37</f>
        <v>0.39900000000000002</v>
      </c>
      <c r="H37" s="66">
        <f t="shared" si="11"/>
        <v>0.39800000000000002</v>
      </c>
      <c r="I37" s="66">
        <f t="shared" si="11"/>
        <v>0.39700000000000002</v>
      </c>
      <c r="J37" s="66">
        <f t="shared" si="11"/>
        <v>0.39600000000000002</v>
      </c>
      <c r="K37" s="66">
        <f t="shared" si="11"/>
        <v>0.39500000000000002</v>
      </c>
      <c r="L37" s="57"/>
      <c r="M37" s="45">
        <v>-1E-3</v>
      </c>
    </row>
    <row r="38" spans="2:25" s="54" customFormat="1" ht="13" x14ac:dyDescent="0.3">
      <c r="B38" s="1" t="s">
        <v>18</v>
      </c>
      <c r="C38" s="1"/>
      <c r="D38" s="2"/>
      <c r="F38" s="51">
        <f>+PRODUCT(F30,$F$39)</f>
        <v>800000</v>
      </c>
      <c r="G38" s="50">
        <f>+PRODUCT(G30+$M39,$F39)</f>
        <v>1004360.008</v>
      </c>
      <c r="H38" s="50">
        <f>+PRODUCT(H30+$M39,$F39)</f>
        <v>1309585.0120000001</v>
      </c>
      <c r="I38" s="50">
        <f>+PRODUCT(I30+$M39,$F39)</f>
        <v>1769707.7031554</v>
      </c>
      <c r="J38" s="50">
        <f>+PRODUCT(J30+$M39,$F39)</f>
        <v>2473697.4242882179</v>
      </c>
      <c r="K38" s="50">
        <f>+PRODUCT(K30+$M39,$F39)</f>
        <v>3570163.8040579702</v>
      </c>
      <c r="L38" s="3"/>
    </row>
    <row r="39" spans="2:25" s="54" customFormat="1" ht="13" x14ac:dyDescent="0.3">
      <c r="B39" s="55" t="s">
        <v>23</v>
      </c>
      <c r="C39" s="63"/>
      <c r="D39" s="56"/>
      <c r="E39" s="64"/>
      <c r="F39" s="67">
        <v>0.8</v>
      </c>
      <c r="G39" s="66">
        <f>+F39+$M39</f>
        <v>0.81</v>
      </c>
      <c r="H39" s="66">
        <f t="shared" si="11"/>
        <v>0.82000000000000006</v>
      </c>
      <c r="I39" s="66">
        <f t="shared" si="11"/>
        <v>0.83000000000000007</v>
      </c>
      <c r="J39" s="66">
        <f t="shared" si="11"/>
        <v>0.84000000000000008</v>
      </c>
      <c r="K39" s="66">
        <f t="shared" si="11"/>
        <v>0.85000000000000009</v>
      </c>
      <c r="L39" s="57"/>
      <c r="M39" s="45">
        <v>0.01</v>
      </c>
    </row>
    <row r="40" spans="2:25" s="54" customFormat="1" ht="13" x14ac:dyDescent="0.3">
      <c r="B40" s="30" t="s">
        <v>24</v>
      </c>
      <c r="C40" s="30"/>
      <c r="D40" s="31"/>
      <c r="E40" s="32"/>
      <c r="F40" s="52">
        <f t="shared" ref="F40:K40" si="12">+SUM(F34,F36,F38)</f>
        <v>1000000</v>
      </c>
      <c r="G40" s="53">
        <f t="shared" si="12"/>
        <v>1228869.6072</v>
      </c>
      <c r="H40" s="53">
        <f t="shared" si="12"/>
        <v>1566066.3243840002</v>
      </c>
      <c r="I40" s="53">
        <f t="shared" si="12"/>
        <v>2067838.1460593208</v>
      </c>
      <c r="J40" s="53">
        <f t="shared" si="12"/>
        <v>2826241.8291889564</v>
      </c>
      <c r="K40" s="53">
        <f t="shared" si="12"/>
        <v>3994208.4218477407</v>
      </c>
      <c r="L40" s="15"/>
      <c r="M40" s="6"/>
      <c r="N40" s="6"/>
    </row>
    <row r="41" spans="2:25" s="54" customFormat="1" ht="13" x14ac:dyDescent="0.3">
      <c r="B41" s="55"/>
      <c r="C41" s="55"/>
      <c r="D41" s="56"/>
      <c r="E41" s="57"/>
      <c r="F41" s="58"/>
      <c r="G41" s="59"/>
      <c r="H41" s="59"/>
      <c r="I41" s="59"/>
      <c r="J41" s="59"/>
      <c r="K41" s="59"/>
      <c r="L41" s="3"/>
      <c r="M41" s="6"/>
      <c r="N41" s="6"/>
    </row>
    <row r="42" spans="2:25" s="54" customFormat="1" ht="13" x14ac:dyDescent="0.3">
      <c r="B42" s="46" t="s">
        <v>25</v>
      </c>
      <c r="C42" s="47"/>
      <c r="D42" s="48"/>
      <c r="E42" s="22"/>
      <c r="F42" s="23"/>
      <c r="G42" s="22"/>
      <c r="H42" s="22"/>
      <c r="I42" s="22"/>
      <c r="J42" s="22"/>
      <c r="K42" s="23"/>
      <c r="L42" s="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2:25" x14ac:dyDescent="0.25">
      <c r="B43" s="68" t="s">
        <v>26</v>
      </c>
      <c r="C43" s="69"/>
      <c r="F43" s="70">
        <f>+F62/F34</f>
        <v>0.05</v>
      </c>
      <c r="G43" s="44">
        <f>+F43*(1+_xlfn.XLOOKUP($K$2,$B$49:$B$51,G49:G51))</f>
        <v>5.0500000000000003E-2</v>
      </c>
      <c r="H43" s="44">
        <f>+G43*(1+_xlfn.XLOOKUP($K$2,$B$49:$B$51,H49:H51))</f>
        <v>5.1005000000000002E-2</v>
      </c>
      <c r="I43" s="44">
        <f>+H43*(1+_xlfn.XLOOKUP($K$2,$B$49:$B$51,I49:I51))</f>
        <v>5.151505E-2</v>
      </c>
      <c r="J43" s="44">
        <f>+I43*(1+_xlfn.XLOOKUP($K$2,$B$49:$B$51,J49:J51))</f>
        <v>5.2030200499999998E-2</v>
      </c>
      <c r="K43" s="44">
        <f>+J43*(1+_xlfn.XLOOKUP($K$2,$B$49:$B$51,K49:K51))</f>
        <v>5.2550502504999999E-2</v>
      </c>
      <c r="M43" s="6"/>
    </row>
    <row r="44" spans="2:25" x14ac:dyDescent="0.25">
      <c r="B44" s="68" t="s">
        <v>27</v>
      </c>
      <c r="C44" s="69"/>
      <c r="E44" s="2"/>
      <c r="F44" s="70">
        <f>+F63/F36</f>
        <v>1.8749999999999999E-2</v>
      </c>
      <c r="G44" s="44">
        <f>+F44*(1+_xlfn.XLOOKUP($K$2,$B$53:$B$55,G53:G55))</f>
        <v>1.9218749999999996E-2</v>
      </c>
      <c r="H44" s="44">
        <f>+G44*(1+_xlfn.XLOOKUP($K$2,$B$53:$B$55,H53:H55))</f>
        <v>1.9699218749999994E-2</v>
      </c>
      <c r="I44" s="44">
        <f>+H44*(1+_xlfn.XLOOKUP($K$2,$B$53:$B$55,I53:I55))</f>
        <v>2.0191699218749991E-2</v>
      </c>
      <c r="J44" s="44">
        <f>+I44*(1+_xlfn.XLOOKUP($K$2,$B$53:$B$55,J53:J55))</f>
        <v>2.0696491699218739E-2</v>
      </c>
      <c r="K44" s="44">
        <f>+J44*(1+_xlfn.XLOOKUP($K$2,$B$53:$B$55,K53:K55))</f>
        <v>2.1213903991699205E-2</v>
      </c>
      <c r="M44" s="6"/>
    </row>
    <row r="45" spans="2:25" x14ac:dyDescent="0.25">
      <c r="B45" s="68" t="s">
        <v>28</v>
      </c>
      <c r="C45" s="69"/>
      <c r="F45" s="70">
        <f>+F64/F38</f>
        <v>2.5000000000000001E-2</v>
      </c>
      <c r="G45" s="44">
        <f>+F45*(1+_xlfn.XLOOKUP($K$2,$B$57:$B$59,G57:G59))</f>
        <v>2.6250000000000002E-2</v>
      </c>
      <c r="H45" s="44">
        <f>+G45*(1+_xlfn.XLOOKUP($K$2,$B$57:$B$59,H57:H59))</f>
        <v>2.7562500000000004E-2</v>
      </c>
      <c r="I45" s="44">
        <f>+H45*(1+_xlfn.XLOOKUP($K$2,$B$57:$B$59,I57:I59))</f>
        <v>2.8940625000000005E-2</v>
      </c>
      <c r="J45" s="44">
        <f>+I45*(1+_xlfn.XLOOKUP($K$2,$B$57:$B$59,J57:J59))</f>
        <v>3.0387656250000006E-2</v>
      </c>
      <c r="K45" s="44">
        <f>+J45*(1+_xlfn.XLOOKUP($K$2,$B$57:$B$59,K57:K59))</f>
        <v>3.190703906250001E-2</v>
      </c>
      <c r="M45" s="6"/>
    </row>
    <row r="46" spans="2:25" ht="13" x14ac:dyDescent="0.3">
      <c r="B46" s="55"/>
      <c r="C46" s="69"/>
      <c r="F46" s="70"/>
      <c r="G46" s="44"/>
      <c r="H46" s="44"/>
      <c r="I46" s="44"/>
      <c r="J46" s="44"/>
      <c r="K46" s="44"/>
      <c r="M46" s="6"/>
    </row>
    <row r="47" spans="2:25" ht="13" x14ac:dyDescent="0.3">
      <c r="B47" s="29" t="s">
        <v>29</v>
      </c>
      <c r="C47" s="29"/>
      <c r="D47" s="15"/>
      <c r="E47" s="15"/>
      <c r="F47" s="35"/>
      <c r="G47" s="15"/>
      <c r="H47" s="15"/>
      <c r="I47" s="15"/>
      <c r="J47" s="15"/>
      <c r="K47" s="15"/>
      <c r="M47" s="6"/>
    </row>
    <row r="48" spans="2:25" x14ac:dyDescent="0.25">
      <c r="B48" s="71" t="s">
        <v>13</v>
      </c>
      <c r="C48" s="71"/>
      <c r="D48" s="38"/>
      <c r="E48" s="39"/>
      <c r="F48" s="72"/>
      <c r="G48" s="39"/>
      <c r="H48" s="39"/>
      <c r="I48" s="39"/>
      <c r="J48" s="39"/>
      <c r="K48" s="39"/>
      <c r="M48" s="6"/>
    </row>
    <row r="49" spans="2:15" x14ac:dyDescent="0.25">
      <c r="B49" s="69" t="s">
        <v>30</v>
      </c>
      <c r="C49" s="73"/>
      <c r="F49" s="18"/>
      <c r="G49" s="74">
        <v>0</v>
      </c>
      <c r="H49" s="44">
        <f>+G49</f>
        <v>0</v>
      </c>
      <c r="I49" s="44">
        <f t="shared" ref="I49:K49" si="13">+H49</f>
        <v>0</v>
      </c>
      <c r="J49" s="44">
        <f t="shared" si="13"/>
        <v>0</v>
      </c>
      <c r="K49" s="44">
        <f t="shared" si="13"/>
        <v>0</v>
      </c>
      <c r="M49" s="6"/>
    </row>
    <row r="50" spans="2:15" x14ac:dyDescent="0.25">
      <c r="B50" s="69" t="s">
        <v>1</v>
      </c>
      <c r="C50" s="69"/>
      <c r="F50" s="75"/>
      <c r="G50" s="74">
        <v>0.01</v>
      </c>
      <c r="H50" s="44">
        <f t="shared" ref="H50:K51" si="14">+G50</f>
        <v>0.01</v>
      </c>
      <c r="I50" s="44">
        <f t="shared" si="14"/>
        <v>0.01</v>
      </c>
      <c r="J50" s="44">
        <f t="shared" si="14"/>
        <v>0.01</v>
      </c>
      <c r="K50" s="44">
        <f t="shared" si="14"/>
        <v>0.01</v>
      </c>
      <c r="M50" s="6"/>
    </row>
    <row r="51" spans="2:15" x14ac:dyDescent="0.25">
      <c r="B51" s="69" t="s">
        <v>31</v>
      </c>
      <c r="C51" s="69"/>
      <c r="F51" s="18"/>
      <c r="G51" s="74">
        <v>-0.01</v>
      </c>
      <c r="H51" s="44">
        <f t="shared" si="14"/>
        <v>-0.01</v>
      </c>
      <c r="I51" s="44">
        <f t="shared" si="14"/>
        <v>-0.01</v>
      </c>
      <c r="J51" s="44">
        <f t="shared" si="14"/>
        <v>-0.01</v>
      </c>
      <c r="K51" s="44">
        <f t="shared" si="14"/>
        <v>-0.01</v>
      </c>
      <c r="M51" s="6"/>
    </row>
    <row r="52" spans="2:15" x14ac:dyDescent="0.25">
      <c r="B52" s="73" t="s">
        <v>14</v>
      </c>
      <c r="C52" s="73"/>
      <c r="F52" s="18"/>
      <c r="G52" s="44"/>
      <c r="H52" s="44"/>
      <c r="I52" s="44"/>
      <c r="J52" s="44"/>
      <c r="K52" s="44"/>
      <c r="M52" s="6"/>
    </row>
    <row r="53" spans="2:15" x14ac:dyDescent="0.25">
      <c r="B53" s="69" t="s">
        <v>30</v>
      </c>
      <c r="C53" s="73"/>
      <c r="F53" s="18"/>
      <c r="G53" s="74">
        <v>0</v>
      </c>
      <c r="H53" s="44">
        <f>+G53</f>
        <v>0</v>
      </c>
      <c r="I53" s="44">
        <f t="shared" ref="I53:K53" si="15">+H53</f>
        <v>0</v>
      </c>
      <c r="J53" s="44">
        <f t="shared" si="15"/>
        <v>0</v>
      </c>
      <c r="K53" s="44">
        <f t="shared" si="15"/>
        <v>0</v>
      </c>
      <c r="M53" s="6"/>
    </row>
    <row r="54" spans="2:15" x14ac:dyDescent="0.25">
      <c r="B54" s="69" t="s">
        <v>1</v>
      </c>
      <c r="C54" s="69"/>
      <c r="F54" s="75"/>
      <c r="G54" s="74">
        <v>2.5000000000000001E-2</v>
      </c>
      <c r="H54" s="44">
        <f t="shared" ref="H54:K55" si="16">+G54</f>
        <v>2.5000000000000001E-2</v>
      </c>
      <c r="I54" s="44">
        <f t="shared" si="16"/>
        <v>2.5000000000000001E-2</v>
      </c>
      <c r="J54" s="44">
        <f t="shared" si="16"/>
        <v>2.5000000000000001E-2</v>
      </c>
      <c r="K54" s="44">
        <f t="shared" si="16"/>
        <v>2.5000000000000001E-2</v>
      </c>
      <c r="M54" s="6"/>
    </row>
    <row r="55" spans="2:15" x14ac:dyDescent="0.25">
      <c r="B55" s="69" t="s">
        <v>31</v>
      </c>
      <c r="C55" s="69"/>
      <c r="F55" s="18"/>
      <c r="G55" s="74">
        <v>-2.5000000000000001E-2</v>
      </c>
      <c r="H55" s="44">
        <f t="shared" si="16"/>
        <v>-2.5000000000000001E-2</v>
      </c>
      <c r="I55" s="44">
        <f t="shared" si="16"/>
        <v>-2.5000000000000001E-2</v>
      </c>
      <c r="J55" s="44">
        <f t="shared" si="16"/>
        <v>-2.5000000000000001E-2</v>
      </c>
      <c r="K55" s="44">
        <f t="shared" si="16"/>
        <v>-2.5000000000000001E-2</v>
      </c>
      <c r="M55" s="6"/>
    </row>
    <row r="56" spans="2:15" x14ac:dyDescent="0.25">
      <c r="B56" s="73" t="s">
        <v>15</v>
      </c>
      <c r="C56" s="73"/>
      <c r="F56" s="18"/>
      <c r="G56" s="44"/>
      <c r="H56" s="44"/>
      <c r="I56" s="44"/>
      <c r="J56" s="44"/>
      <c r="K56" s="44"/>
      <c r="M56" s="6"/>
    </row>
    <row r="57" spans="2:15" x14ac:dyDescent="0.25">
      <c r="B57" s="69" t="s">
        <v>30</v>
      </c>
      <c r="C57" s="73"/>
      <c r="F57" s="18"/>
      <c r="G57" s="74">
        <v>0</v>
      </c>
      <c r="H57" s="44">
        <f>+G57</f>
        <v>0</v>
      </c>
      <c r="I57" s="44">
        <f t="shared" ref="I57:K57" si="17">+H57</f>
        <v>0</v>
      </c>
      <c r="J57" s="44">
        <f t="shared" si="17"/>
        <v>0</v>
      </c>
      <c r="K57" s="44">
        <f t="shared" si="17"/>
        <v>0</v>
      </c>
      <c r="M57" s="6"/>
    </row>
    <row r="58" spans="2:15" x14ac:dyDescent="0.25">
      <c r="B58" s="69" t="s">
        <v>1</v>
      </c>
      <c r="C58" s="69"/>
      <c r="F58" s="75"/>
      <c r="G58" s="74">
        <v>0.05</v>
      </c>
      <c r="H58" s="44">
        <f t="shared" ref="H58:K59" si="18">+G58</f>
        <v>0.05</v>
      </c>
      <c r="I58" s="44">
        <f t="shared" si="18"/>
        <v>0.05</v>
      </c>
      <c r="J58" s="44">
        <f t="shared" si="18"/>
        <v>0.05</v>
      </c>
      <c r="K58" s="44">
        <f t="shared" si="18"/>
        <v>0.05</v>
      </c>
      <c r="M58" s="6"/>
    </row>
    <row r="59" spans="2:15" x14ac:dyDescent="0.25">
      <c r="B59" s="69" t="s">
        <v>31</v>
      </c>
      <c r="C59" s="69"/>
      <c r="F59" s="18"/>
      <c r="G59" s="74">
        <v>-0.05</v>
      </c>
      <c r="H59" s="44">
        <f t="shared" si="18"/>
        <v>-0.05</v>
      </c>
      <c r="I59" s="44">
        <f t="shared" si="18"/>
        <v>-0.05</v>
      </c>
      <c r="J59" s="44">
        <f t="shared" si="18"/>
        <v>-0.05</v>
      </c>
      <c r="K59" s="44">
        <f t="shared" si="18"/>
        <v>-0.05</v>
      </c>
      <c r="M59" s="6"/>
    </row>
    <row r="60" spans="2:15" x14ac:dyDescent="0.25">
      <c r="B60" s="69"/>
      <c r="C60" s="69"/>
      <c r="F60" s="18"/>
      <c r="G60" s="74"/>
      <c r="H60" s="44"/>
      <c r="I60" s="44"/>
      <c r="J60" s="44"/>
      <c r="K60" s="44"/>
      <c r="M60" s="45"/>
    </row>
    <row r="61" spans="2:15" ht="13" x14ac:dyDescent="0.3">
      <c r="B61" s="19" t="s">
        <v>32</v>
      </c>
      <c r="C61" s="20"/>
      <c r="D61" s="21"/>
      <c r="E61" s="22"/>
      <c r="F61" s="23"/>
      <c r="G61" s="22"/>
      <c r="H61" s="22"/>
      <c r="I61" s="22"/>
      <c r="J61" s="22"/>
      <c r="K61" s="23"/>
      <c r="M61" s="24" t="s">
        <v>6</v>
      </c>
    </row>
    <row r="62" spans="2:15" x14ac:dyDescent="0.25">
      <c r="B62" s="1" t="s">
        <v>7</v>
      </c>
      <c r="F62" s="49">
        <v>2000</v>
      </c>
      <c r="G62" s="50">
        <f>+G43*G34</f>
        <v>2180.4687798</v>
      </c>
      <c r="H62" s="50">
        <f t="shared" ref="H62:K62" si="19">+H43*H34</f>
        <v>2395.7211707839201</v>
      </c>
      <c r="I62" s="50">
        <f t="shared" si="19"/>
        <v>2652.4514448697664</v>
      </c>
      <c r="J62" s="50">
        <f t="shared" si="19"/>
        <v>2958.9825287617086</v>
      </c>
      <c r="K62" s="50">
        <f t="shared" si="19"/>
        <v>3325.6833179571686</v>
      </c>
      <c r="M62" s="26">
        <f>+IFERROR(RATE(COUNTA(F62:K62)-1,0,F62,-K62),"n.a.")</f>
        <v>0.10705750194302101</v>
      </c>
      <c r="O62" s="27"/>
    </row>
    <row r="63" spans="2:15" x14ac:dyDescent="0.25">
      <c r="B63" s="1" t="s">
        <v>17</v>
      </c>
      <c r="F63" s="49">
        <v>3000</v>
      </c>
      <c r="G63" s="50">
        <f>+G44*G36</f>
        <v>3484.974367312499</v>
      </c>
      <c r="H63" s="50">
        <f t="shared" ref="H63:K63" si="20">+H44*H36</f>
        <v>4127.2028698171871</v>
      </c>
      <c r="I63" s="50">
        <f t="shared" si="20"/>
        <v>4980.1125598124399</v>
      </c>
      <c r="J63" s="50">
        <f t="shared" si="20"/>
        <v>6119.412911766517</v>
      </c>
      <c r="K63" s="50">
        <f t="shared" si="20"/>
        <v>7653.1098978112332</v>
      </c>
      <c r="M63" s="28">
        <f t="shared" ref="M63:M65" si="21">+IFERROR(RATE(COUNTA(F63:K63)-1,0,F63,-K63),"n.a.")</f>
        <v>0.20598897905002544</v>
      </c>
    </row>
    <row r="64" spans="2:15" x14ac:dyDescent="0.25">
      <c r="B64" s="1" t="s">
        <v>18</v>
      </c>
      <c r="F64" s="49">
        <v>20000</v>
      </c>
      <c r="G64" s="50">
        <f>+G45*G38</f>
        <v>26364.450210000003</v>
      </c>
      <c r="H64" s="50">
        <f t="shared" ref="H64:K64" si="22">+H45*H38</f>
        <v>36095.436893250007</v>
      </c>
      <c r="I64" s="50">
        <f t="shared" si="22"/>
        <v>51216.446996631756</v>
      </c>
      <c r="J64" s="50">
        <f t="shared" si="22"/>
        <v>75169.866995780787</v>
      </c>
      <c r="K64" s="50">
        <f t="shared" si="22"/>
        <v>113913.35595560129</v>
      </c>
      <c r="M64" s="28">
        <f t="shared" si="21"/>
        <v>0.41614893535792924</v>
      </c>
    </row>
    <row r="65" spans="2:13" s="76" customFormat="1" ht="13" x14ac:dyDescent="0.3">
      <c r="B65" s="77" t="s">
        <v>33</v>
      </c>
      <c r="C65" s="77"/>
      <c r="D65" s="78"/>
      <c r="E65" s="79"/>
      <c r="F65" s="80">
        <f>+SUM(F62,F63,F64)</f>
        <v>25000</v>
      </c>
      <c r="G65" s="81">
        <f t="shared" ref="G65:K65" si="23">+SUM(G62,G63,G64)</f>
        <v>32029.893357112502</v>
      </c>
      <c r="H65" s="81">
        <f t="shared" si="23"/>
        <v>42618.360933851116</v>
      </c>
      <c r="I65" s="81">
        <f t="shared" si="23"/>
        <v>58849.011001313964</v>
      </c>
      <c r="J65" s="81">
        <f t="shared" si="23"/>
        <v>84248.262436309014</v>
      </c>
      <c r="K65" s="81">
        <f t="shared" si="23"/>
        <v>124892.14917136969</v>
      </c>
      <c r="L65" s="15"/>
      <c r="M65" s="34">
        <f t="shared" si="21"/>
        <v>0.3794914912694573</v>
      </c>
    </row>
    <row r="66" spans="2:13" s="54" customFormat="1" ht="13" x14ac:dyDescent="0.3">
      <c r="B66" s="55"/>
      <c r="C66" s="55"/>
      <c r="D66" s="56"/>
      <c r="E66" s="57"/>
      <c r="F66" s="58"/>
      <c r="G66" s="59"/>
      <c r="H66" s="59"/>
      <c r="I66" s="59"/>
      <c r="J66" s="59"/>
      <c r="K66" s="59"/>
      <c r="L66" s="3"/>
      <c r="M66" s="60"/>
    </row>
    <row r="67" spans="2:13" ht="13" x14ac:dyDescent="0.3">
      <c r="B67" s="82" t="s">
        <v>34</v>
      </c>
      <c r="C67" s="69"/>
      <c r="F67" s="83"/>
      <c r="G67" s="84"/>
      <c r="H67" s="84"/>
      <c r="I67" s="84"/>
      <c r="J67" s="84"/>
      <c r="K67" s="84"/>
    </row>
    <row r="68" spans="2:13" x14ac:dyDescent="0.25">
      <c r="B68" s="85" t="s">
        <v>35</v>
      </c>
      <c r="C68" s="86"/>
      <c r="D68" s="38"/>
      <c r="E68" s="39"/>
      <c r="F68" s="87">
        <f t="shared" ref="F68:K68" si="24">+F$65/F31</f>
        <v>1.5625E-2</v>
      </c>
      <c r="G68" s="88">
        <f t="shared" si="24"/>
        <v>1.6641775806067592E-2</v>
      </c>
      <c r="H68" s="88">
        <f t="shared" si="24"/>
        <v>1.7790189097724684E-2</v>
      </c>
      <c r="I68" s="88">
        <f t="shared" si="24"/>
        <v>1.9068542946305722E-2</v>
      </c>
      <c r="J68" s="88">
        <f t="shared" si="24"/>
        <v>2.0470175658345961E-2</v>
      </c>
      <c r="K68" s="88">
        <f t="shared" si="24"/>
        <v>2.1984067997088928E-2</v>
      </c>
    </row>
    <row r="69" spans="2:13" x14ac:dyDescent="0.25">
      <c r="B69" s="6" t="s">
        <v>36</v>
      </c>
      <c r="C69" s="69"/>
      <c r="F69" s="83">
        <f t="shared" ref="F69:K69" si="25">F$65/F40</f>
        <v>2.5000000000000001E-2</v>
      </c>
      <c r="G69" s="84">
        <f t="shared" si="25"/>
        <v>2.6064517479680496E-2</v>
      </c>
      <c r="H69" s="84">
        <f t="shared" si="25"/>
        <v>2.7213637296373584E-2</v>
      </c>
      <c r="I69" s="84">
        <f t="shared" si="25"/>
        <v>2.8459195954703961E-2</v>
      </c>
      <c r="J69" s="84">
        <f t="shared" si="25"/>
        <v>2.9809290049495039E-2</v>
      </c>
      <c r="K69" s="84">
        <f t="shared" si="25"/>
        <v>3.1268310508842691E-2</v>
      </c>
    </row>
    <row r="70" spans="2:13" x14ac:dyDescent="0.25">
      <c r="F70" s="18"/>
    </row>
    <row r="71" spans="2:13" ht="13" x14ac:dyDescent="0.3">
      <c r="B71" s="46" t="s">
        <v>37</v>
      </c>
      <c r="C71" s="47"/>
      <c r="D71" s="48"/>
      <c r="E71" s="48"/>
      <c r="F71" s="89"/>
      <c r="G71" s="48"/>
      <c r="H71" s="48"/>
      <c r="I71" s="48"/>
      <c r="J71" s="48"/>
      <c r="K71" s="89"/>
      <c r="M71" s="24" t="s">
        <v>6</v>
      </c>
    </row>
    <row r="72" spans="2:13" x14ac:dyDescent="0.25">
      <c r="B72" s="37" t="s">
        <v>7</v>
      </c>
      <c r="C72" s="37"/>
      <c r="D72" s="38"/>
      <c r="E72" s="39"/>
      <c r="F72" s="72">
        <f t="shared" ref="F72:K74" si="26">+F62/F18</f>
        <v>20</v>
      </c>
      <c r="G72" s="39">
        <f t="shared" si="26"/>
        <v>21.169599803883496</v>
      </c>
      <c r="H72" s="39">
        <f t="shared" si="26"/>
        <v>22.364835425540701</v>
      </c>
      <c r="I72" s="39">
        <f t="shared" si="26"/>
        <v>23.582377083731338</v>
      </c>
      <c r="J72" s="39">
        <f t="shared" si="26"/>
        <v>24.818565308705757</v>
      </c>
      <c r="K72" s="39">
        <f t="shared" si="26"/>
        <v>26.069421018850978</v>
      </c>
      <c r="M72" s="26">
        <f t="shared" ref="M72:M74" si="27">+IFERROR(RATE(COUNTA(F72:K72)-1,0,F72,-K72),"n.a.")</f>
        <v>5.443612891823435E-2</v>
      </c>
    </row>
    <row r="73" spans="2:13" x14ac:dyDescent="0.25">
      <c r="B73" s="1" t="s">
        <v>17</v>
      </c>
      <c r="F73" s="18">
        <f t="shared" si="26"/>
        <v>60</v>
      </c>
      <c r="G73" s="3">
        <f t="shared" si="26"/>
        <v>67.342499851449261</v>
      </c>
      <c r="H73" s="3">
        <f t="shared" si="26"/>
        <v>75.238407981354243</v>
      </c>
      <c r="I73" s="3">
        <f t="shared" si="26"/>
        <v>83.674514500313393</v>
      </c>
      <c r="J73" s="3">
        <f t="shared" si="26"/>
        <v>92.62768757675866</v>
      </c>
      <c r="K73" s="3">
        <f t="shared" si="26"/>
        <v>102.06413327355159</v>
      </c>
      <c r="M73" s="28">
        <f t="shared" si="27"/>
        <v>0.1121013816399949</v>
      </c>
    </row>
    <row r="74" spans="2:13" x14ac:dyDescent="0.25">
      <c r="B74" s="1" t="s">
        <v>18</v>
      </c>
      <c r="F74" s="18">
        <f t="shared" si="26"/>
        <v>800</v>
      </c>
      <c r="G74" s="3">
        <f t="shared" si="26"/>
        <v>999.60000796208544</v>
      </c>
      <c r="H74" s="3">
        <f t="shared" si="26"/>
        <v>1238.5044075657827</v>
      </c>
      <c r="I74" s="3">
        <f t="shared" si="26"/>
        <v>1521.502662277984</v>
      </c>
      <c r="J74" s="3">
        <f t="shared" si="26"/>
        <v>1853.1902402704641</v>
      </c>
      <c r="K74" s="3">
        <f t="shared" si="26"/>
        <v>2237.7272129040039</v>
      </c>
      <c r="M74" s="28">
        <f t="shared" si="27"/>
        <v>0.22841024909234434</v>
      </c>
    </row>
  </sheetData>
  <dataValidations count="1">
    <dataValidation type="list" allowBlank="1" showInputMessage="1" showErrorMessage="1" sqref="K2" xr:uid="{E6D023D3-2879-4E30-B790-0D98CD283723}">
      <formula1>"Base, Upside, Downside"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Top-Down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2021-07-04T01:43:14Z</dcterms:created>
  <dcterms:modified xsi:type="dcterms:W3CDTF">2021-07-04T23:16:24Z</dcterms:modified>
</cp:coreProperties>
</file>