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8A84450E-8F97-4C8B-B808-BE5BC25AF0E8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H6" i="1"/>
  <c r="H5" i="1"/>
  <c r="H7" i="1"/>
  <c r="H9" i="1"/>
  <c r="H10" i="1"/>
  <c r="H13" i="1"/>
  <c r="H12" i="1"/>
  <c r="H14" i="1"/>
  <c r="H15" i="1"/>
  <c r="H3" i="1"/>
  <c r="H16" i="1"/>
  <c r="H17" i="1"/>
  <c r="I8" i="1"/>
  <c r="I6" i="1"/>
  <c r="I5" i="1"/>
  <c r="I7" i="1"/>
  <c r="I9" i="1"/>
  <c r="I10" i="1"/>
  <c r="I13" i="1"/>
  <c r="I12" i="1"/>
  <c r="I14" i="1"/>
  <c r="I15" i="1"/>
  <c r="I3" i="1"/>
  <c r="I16" i="1"/>
  <c r="I17" i="1"/>
  <c r="J8" i="1"/>
  <c r="J6" i="1"/>
  <c r="J5" i="1"/>
  <c r="J7" i="1"/>
  <c r="J9" i="1"/>
  <c r="J10" i="1"/>
  <c r="J13" i="1"/>
  <c r="J12" i="1"/>
  <c r="J14" i="1"/>
  <c r="J15" i="1"/>
  <c r="J3" i="1"/>
  <c r="J16" i="1"/>
  <c r="J17" i="1"/>
  <c r="K8" i="1"/>
  <c r="K6" i="1"/>
  <c r="K5" i="1"/>
  <c r="K7" i="1"/>
  <c r="K9" i="1"/>
  <c r="K10" i="1"/>
  <c r="K13" i="1"/>
  <c r="K12" i="1"/>
  <c r="K14" i="1"/>
  <c r="K15" i="1"/>
  <c r="K3" i="1"/>
  <c r="K16" i="1"/>
  <c r="K17" i="1"/>
  <c r="L8" i="1"/>
  <c r="L6" i="1"/>
  <c r="L5" i="1"/>
  <c r="L7" i="1"/>
  <c r="L9" i="1"/>
  <c r="L10" i="1"/>
  <c r="L13" i="1"/>
  <c r="L12" i="1"/>
  <c r="L14" i="1"/>
  <c r="L15" i="1"/>
  <c r="L3" i="1"/>
  <c r="L16" i="1"/>
  <c r="L17" i="1"/>
  <c r="G20" i="1"/>
  <c r="G22" i="1"/>
  <c r="G23" i="1"/>
  <c r="G24" i="1"/>
  <c r="G25" i="1"/>
  <c r="G27" i="1"/>
  <c r="L23" i="1"/>
  <c r="L21" i="1"/>
  <c r="G7" i="1"/>
  <c r="G9" i="1"/>
  <c r="G10" i="1"/>
  <c r="G13" i="1"/>
  <c r="G12" i="1"/>
  <c r="G14" i="1"/>
  <c r="G15" i="1"/>
  <c r="L11" i="1"/>
  <c r="K11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<sst xmlns="http://schemas.openxmlformats.org/spreadsheetml/2006/main" count="44" uniqueCount="43">
  <si>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</si>
  <si>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</si>
  <si>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</si>
  <si>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</si>
  <si>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</si>
  <si>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</si>
  <si>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</si>
  <si>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</si>
  <si>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Reverse DCF Model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</si>
  <si>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Reverse DCF Model</t>
    </r>
  </si>
  <si>
    <t>Reverse DCF Model</t>
  </si>
  <si>
    <t>Revenue</t>
  </si>
  <si>
    <t>% Growth Rate</t>
  </si>
  <si>
    <t>% 5-Year CAGR</t>
  </si>
  <si>
    <t>EBIT</t>
  </si>
  <si>
    <t>% EBIT Margin</t>
  </si>
  <si>
    <t>Less: Taxes</t>
  </si>
  <si>
    <t>% Tax Rate</t>
  </si>
  <si>
    <t>NOPAT</t>
  </si>
  <si>
    <t>% NOPAT Margin</t>
  </si>
  <si>
    <t>Plus: D&amp;A</t>
  </si>
  <si>
    <t>% Capex</t>
  </si>
  <si>
    <t>Less: Capex</t>
  </si>
  <si>
    <t>% Revenue</t>
  </si>
  <si>
    <t>Less: Change in NWC</t>
  </si>
  <si>
    <t>Free Cash Flow to Firm (FCFF)</t>
  </si>
  <si>
    <t>Discount Factor</t>
  </si>
  <si>
    <t>% WACC</t>
  </si>
  <si>
    <t>Present Value of FCFF</t>
  </si>
  <si>
    <t>Implied DCF Valuation</t>
  </si>
  <si>
    <t>Share Price Calculation</t>
  </si>
  <si>
    <t>Present Value of FCFFs</t>
  </si>
  <si>
    <t>Diluted Shares Outstanding (mm)</t>
  </si>
  <si>
    <t>Long-Term Growth Rate</t>
  </si>
  <si>
    <t>Implied Share Price</t>
  </si>
  <si>
    <t>Final Year FCF × (1 + g)</t>
  </si>
  <si>
    <t>Current Market Share Price</t>
  </si>
  <si>
    <t>Terminal Value in Final Year</t>
  </si>
  <si>
    <t>Implied Growth Rate</t>
  </si>
  <si>
    <t>Present Value of Terminal Value</t>
  </si>
  <si>
    <t>Total Enterprise Value (TEV)</t>
  </si>
  <si>
    <t>Less: Net Debt</t>
  </si>
  <si>
    <t>Equity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</si>
</sst>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Year&quot;\ 0_)"/>
    <numFmt numFmtId="166" formatCode="&quot;$&quot;#,##0_);\(&quot;$&quot;#,##0\);\-\-_);@_)"/>
    <numFmt numFmtId="167" formatCode="#,##0.0%_);\(#,##0.0%\);\-\-_);@_)"/>
    <numFmt numFmtId="168" formatCode="#,##0.0_);\(#,##0.0\);\-\-_);@_)"/>
    <numFmt numFmtId="169" formatCode="&quot;$&quot;#,##0.00_);\(&quot;$&quot;#,##0.0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10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49" fontId="22" fillId="9" borderId="0" xfId="0" applyNumberFormat="1" applyFont="1" applyFill="1"/>
    <xf numFmtId="0" fontId="22" fillId="9" borderId="0" xfId="0" applyFont="1" applyFill="1" applyAlignment="1">
      <alignment horizontal="right"/>
    </xf>
    <xf numFmtId="0" fontId="22" fillId="9" borderId="0" xfId="0" applyFont="1" applyFill="1"/>
    <xf numFmtId="49" fontId="0" fillId="0" borderId="17" xfId="0" quotePrefix="1" applyNumberFormat="1" applyFont="1" applyBorder="1"/>
    <xf numFmtId="0" fontId="0" fillId="0" borderId="17" xfId="0" applyFont="1" applyBorder="1" applyAlignment="1">
      <alignment horizontal="right"/>
    </xf>
    <xf numFmtId="0" fontId="0" fillId="0" borderId="17" xfId="0" applyFont="1" applyBorder="1"/>
    <xf numFmtId="165" fontId="0" fillId="0" borderId="18" xfId="0" applyNumberFormat="1" applyFont="1" applyBorder="1" applyAlignment="1">
      <alignment horizontal="right"/>
    </xf>
    <xf numFmtId="165" fontId="0" fillId="0" borderId="17" xfId="0" applyNumberFormat="1" applyFont="1" applyBorder="1" applyAlignment="1">
      <alignment horizontal="right"/>
    </xf>
    <xf numFmtId="49" fontId="0" fillId="0" borderId="17" xfId="0" applyNumberFormat="1" applyFont="1" applyBorder="1"/>
    <xf numFmtId="164" fontId="0" fillId="0" borderId="17" xfId="0" applyNumberFormat="1" applyFont="1" applyBorder="1" applyAlignment="1">
      <alignment horizontal="right"/>
    </xf>
    <xf numFmtId="164" fontId="0" fillId="0" borderId="17" xfId="0" applyNumberFormat="1" applyFont="1" applyBorder="1"/>
    <xf numFmtId="164" fontId="0" fillId="0" borderId="18" xfId="0" applyNumberFormat="1" applyFont="1" applyBorder="1"/>
    <xf numFmtId="49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/>
    <xf numFmtId="166" fontId="23" fillId="0" borderId="19" xfId="0" applyNumberFormat="1" applyFont="1" applyBorder="1"/>
    <xf numFmtId="166" fontId="0" fillId="0" borderId="0" xfId="0" applyNumberFormat="1" applyFont="1"/>
    <xf numFmtId="166" fontId="0" fillId="0" borderId="19" xfId="0" applyNumberFormat="1" applyFont="1" applyBorder="1"/>
    <xf numFmtId="164" fontId="0" fillId="0" borderId="19" xfId="0" applyNumberFormat="1" applyFont="1" applyBorder="1"/>
    <xf numFmtId="49" fontId="22" fillId="0" borderId="17" xfId="0" applyNumberFormat="1" applyFont="1" applyBorder="1"/>
    <xf numFmtId="164" fontId="22" fillId="0" borderId="17" xfId="0" applyNumberFormat="1" applyFont="1" applyBorder="1" applyAlignment="1">
      <alignment horizontal="right"/>
    </xf>
    <xf numFmtId="164" fontId="22" fillId="0" borderId="17" xfId="0" applyNumberFormat="1" applyFont="1" applyBorder="1"/>
    <xf numFmtId="166" fontId="22" fillId="0" borderId="18" xfId="0" applyNumberFormat="1" applyFont="1" applyBorder="1"/>
    <xf numFmtId="166" fontId="22" fillId="0" borderId="17" xfId="0" applyNumberFormat="1" applyFont="1" applyBorder="1"/>
    <xf numFmtId="168" fontId="0" fillId="0" borderId="0" xfId="0" applyNumberFormat="1" applyFont="1"/>
    <xf numFmtId="164" fontId="22" fillId="0" borderId="18" xfId="0" applyNumberFormat="1" applyFont="1" applyBorder="1"/>
    <xf numFmtId="164" fontId="22" fillId="12" borderId="0" xfId="0" applyNumberFormat="1" applyFont="1" applyFill="1"/>
    <xf numFmtId="164" fontId="0" fillId="12" borderId="0" xfId="0" applyNumberFormat="1" applyFont="1" applyFill="1" applyAlignment="1">
      <alignment horizontal="right"/>
    </xf>
    <xf numFmtId="164" fontId="0" fillId="12" borderId="0" xfId="0" applyNumberFormat="1" applyFont="1" applyFill="1"/>
    <xf numFmtId="166" fontId="0" fillId="0" borderId="17" xfId="0" applyNumberFormat="1" applyFont="1" applyBorder="1" applyAlignment="1">
      <alignment horizontal="right"/>
    </xf>
    <xf numFmtId="167" fontId="23" fillId="0" borderId="0" xfId="0" applyNumberFormat="1" applyFont="1" applyAlignment="1">
      <alignment horizontal="right"/>
    </xf>
    <xf numFmtId="169" fontId="0" fillId="0" borderId="0" xfId="0" applyNumberFormat="1" applyFont="1" applyAlignment="1">
      <alignment horizontal="right"/>
    </xf>
    <xf numFmtId="166" fontId="0" fillId="0" borderId="0" xfId="0" applyNumberFormat="1" applyFont="1" applyAlignment="1">
      <alignment horizontal="right"/>
    </xf>
    <xf numFmtId="169" fontId="23" fillId="0" borderId="0" xfId="0" applyNumberFormat="1" applyFont="1" applyAlignment="1">
      <alignment horizontal="right"/>
    </xf>
    <xf numFmtId="164" fontId="22" fillId="13" borderId="22" xfId="0" applyNumberFormat="1" applyFont="1" applyFill="1" applyBorder="1" applyAlignment="1">
      <alignment horizontal="left"/>
    </xf>
    <xf numFmtId="164" fontId="22" fillId="13" borderId="23" xfId="0" applyNumberFormat="1" applyFont="1" applyFill="1" applyBorder="1" applyAlignment="1">
      <alignment horizontal="right"/>
    </xf>
    <xf numFmtId="167" fontId="22" fillId="13" borderId="24" xfId="0" applyNumberFormat="1" applyFont="1" applyFill="1" applyBorder="1" applyAlignment="1">
      <alignment horizontal="right"/>
    </xf>
    <xf numFmtId="164" fontId="22" fillId="0" borderId="0" xfId="0" applyNumberFormat="1" applyFont="1" applyAlignment="1">
      <alignment horizontal="right"/>
    </xf>
    <xf numFmtId="166" fontId="22" fillId="0" borderId="17" xfId="0" applyNumberFormat="1" applyFont="1" applyBorder="1" applyAlignment="1">
      <alignment horizontal="right"/>
    </xf>
    <xf numFmtId="164" fontId="23" fillId="0" borderId="0" xfId="0" applyNumberFormat="1" applyFont="1" applyAlignment="1">
      <alignment horizontal="right"/>
    </xf>
    <xf numFmtId="164" fontId="22" fillId="0" borderId="0" xfId="0" applyNumberFormat="1" applyFont="1"/>
    <xf numFmtId="49" fontId="0" fillId="0" borderId="0" xfId="0" applyNumberFormat="1" applyFont="1" applyAlignment="1">
      <alignment horizontal="left" indent="1"/>
    </xf>
    <xf numFmtId="167" fontId="24" fillId="11" borderId="20" xfId="0" applyNumberFormat="1" applyFont="1" applyFill="1" applyBorder="1" applyAlignment="1">
      <alignment horizontal="center"/>
    </xf>
    <xf numFmtId="167" fontId="0" fillId="0" borderId="0" xfId="0" applyNumberFormat="1" applyFont="1"/>
    <xf numFmtId="167" fontId="23" fillId="0" borderId="19" xfId="0" applyNumberFormat="1" applyFont="1" applyBorder="1"/>
    <xf numFmtId="167" fontId="23" fillId="0" borderId="20" xfId="0" applyNumberFormat="1" applyFont="1" applyBorder="1" applyAlignment="1">
      <alignment horizontal="center"/>
    </xf>
    <xf numFmtId="167" fontId="0" fillId="0" borderId="19" xfId="0" applyNumberFormat="1" applyFont="1" applyBorder="1"/>
    <xf numFmtId="167" fontId="23" fillId="0" borderId="21" xfId="0" applyNumberFormat="1" applyFont="1" applyBorder="1" applyAlignment="1">
      <alignment horizont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DFE9F4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verse-dcf-model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4" t="s">
        <v>6</v>
      </c>
      <c r="O3" s="35"/>
      <c r="P3" s="35"/>
      <c r="Q3" s="35"/>
      <c r="R3" s="35"/>
      <c r="S3" s="35"/>
      <c r="T3" s="35"/>
      <c r="U3" s="36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7"/>
      <c r="O4" s="38"/>
      <c r="P4" s="38"/>
      <c r="Q4" s="38"/>
      <c r="R4" s="38"/>
      <c r="S4" s="38"/>
      <c r="T4" s="38"/>
      <c r="U4" s="39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7"/>
      <c r="O5" s="38"/>
      <c r="P5" s="38"/>
      <c r="Q5" s="38"/>
      <c r="R5" s="38"/>
      <c r="S5" s="38"/>
      <c r="T5" s="38"/>
      <c r="U5" s="39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0"/>
      <c r="O6" s="41"/>
      <c r="P6" s="41"/>
      <c r="Q6" s="41"/>
      <c r="R6" s="41"/>
      <c r="S6" s="41"/>
      <c r="T6" s="41"/>
      <c r="U6" s="42"/>
      <c r="V6" s="8"/>
    </row>
    <row r="7" spans="2:22" ht="13.2" customHeight="1" x14ac:dyDescent="0.25">
      <c r="B7" s="19"/>
      <c r="C7" s="43" t="s">
        <v>8</v>
      </c>
      <c r="D7" s="43"/>
      <c r="E7" s="43"/>
      <c r="F7" s="43"/>
      <c r="G7" s="43"/>
      <c r="H7" s="43"/>
      <c r="I7" s="43"/>
      <c r="J7" s="43"/>
      <c r="K7" s="4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3"/>
      <c r="D8" s="43"/>
      <c r="E8" s="43"/>
      <c r="F8" s="43"/>
      <c r="G8" s="43"/>
      <c r="H8" s="43"/>
      <c r="I8" s="43"/>
      <c r="J8" s="43"/>
      <c r="K8" s="43"/>
      <c r="L8" s="17"/>
      <c r="M8" s="9"/>
      <c r="N8" s="34" t="s">
        <v>5</v>
      </c>
      <c r="O8" s="35"/>
      <c r="P8" s="35"/>
      <c r="Q8" s="35"/>
      <c r="R8" s="35"/>
      <c r="S8" s="35"/>
      <c r="T8" s="35"/>
      <c r="U8" s="36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7"/>
      <c r="O9" s="38"/>
      <c r="P9" s="38"/>
      <c r="Q9" s="38"/>
      <c r="R9" s="38"/>
      <c r="S9" s="38"/>
      <c r="T9" s="38"/>
      <c r="U9" s="39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7"/>
      <c r="O10" s="38"/>
      <c r="P10" s="38"/>
      <c r="Q10" s="38"/>
      <c r="R10" s="38"/>
      <c r="S10" s="38"/>
      <c r="T10" s="38"/>
      <c r="U10" s="39"/>
      <c r="V10" s="8"/>
    </row>
    <row r="11" spans="2:22" ht="13.2" customHeight="1" x14ac:dyDescent="0.25">
      <c r="B11" s="11"/>
      <c r="C11" s="44" t="s">
        <v>9</v>
      </c>
      <c r="D11" s="45"/>
      <c r="E11" s="45"/>
      <c r="F11" s="45"/>
      <c r="G11" s="45"/>
      <c r="H11" s="45"/>
      <c r="I11" s="45"/>
      <c r="J11" s="45"/>
      <c r="K11" s="46"/>
      <c r="L11" s="10"/>
      <c r="M11" s="9"/>
      <c r="N11" s="40"/>
      <c r="O11" s="41"/>
      <c r="P11" s="41"/>
      <c r="Q11" s="41"/>
      <c r="R11" s="41"/>
      <c r="S11" s="41"/>
      <c r="T11" s="41"/>
      <c r="U11" s="42"/>
      <c r="V11" s="8"/>
    </row>
    <row r="12" spans="2:22" ht="13.2" customHeight="1" x14ac:dyDescent="0.25">
      <c r="B12" s="11"/>
      <c r="C12" s="47"/>
      <c r="D12" s="48"/>
      <c r="E12" s="48"/>
      <c r="F12" s="48"/>
      <c r="G12" s="48"/>
      <c r="H12" s="48"/>
      <c r="I12" s="48"/>
      <c r="J12" s="48"/>
      <c r="K12" s="4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7"/>
      <c r="D13" s="48"/>
      <c r="E13" s="48"/>
      <c r="F13" s="48"/>
      <c r="G13" s="48"/>
      <c r="H13" s="48"/>
      <c r="I13" s="48"/>
      <c r="J13" s="48"/>
      <c r="K13" s="49"/>
      <c r="L13" s="10"/>
      <c r="M13" s="9"/>
      <c r="N13" s="34" t="s">
        <v>4</v>
      </c>
      <c r="O13" s="35"/>
      <c r="P13" s="35"/>
      <c r="Q13" s="35"/>
      <c r="R13" s="35"/>
      <c r="S13" s="35"/>
      <c r="T13" s="35"/>
      <c r="U13" s="36"/>
      <c r="V13" s="8"/>
    </row>
    <row r="14" spans="2:22" ht="13.2" customHeight="1" x14ac:dyDescent="0.25">
      <c r="B14" s="11"/>
      <c r="C14" s="47"/>
      <c r="D14" s="48"/>
      <c r="E14" s="48"/>
      <c r="F14" s="48"/>
      <c r="G14" s="48"/>
      <c r="H14" s="48"/>
      <c r="I14" s="48"/>
      <c r="J14" s="48"/>
      <c r="K14" s="49"/>
      <c r="L14" s="14"/>
      <c r="M14" s="9"/>
      <c r="N14" s="37"/>
      <c r="O14" s="38"/>
      <c r="P14" s="38"/>
      <c r="Q14" s="38"/>
      <c r="R14" s="38"/>
      <c r="S14" s="38"/>
      <c r="T14" s="38"/>
      <c r="U14" s="39"/>
      <c r="V14" s="8"/>
    </row>
    <row r="15" spans="2:22" ht="13.2" customHeight="1" x14ac:dyDescent="0.25">
      <c r="B15" s="11"/>
      <c r="C15" s="47"/>
      <c r="D15" s="48"/>
      <c r="E15" s="48"/>
      <c r="F15" s="48"/>
      <c r="G15" s="48"/>
      <c r="H15" s="48"/>
      <c r="I15" s="48"/>
      <c r="J15" s="48"/>
      <c r="K15" s="49"/>
      <c r="L15" s="10"/>
      <c r="M15" s="9"/>
      <c r="N15" s="37"/>
      <c r="O15" s="38"/>
      <c r="P15" s="38"/>
      <c r="Q15" s="38"/>
      <c r="R15" s="38"/>
      <c r="S15" s="38"/>
      <c r="T15" s="38"/>
      <c r="U15" s="39"/>
      <c r="V15" s="8"/>
    </row>
    <row r="16" spans="2:22" ht="13.2" customHeight="1" x14ac:dyDescent="0.25">
      <c r="B16" s="11"/>
      <c r="C16" s="50"/>
      <c r="D16" s="51"/>
      <c r="E16" s="51"/>
      <c r="F16" s="51"/>
      <c r="G16" s="51"/>
      <c r="H16" s="51"/>
      <c r="I16" s="51"/>
      <c r="J16" s="51"/>
      <c r="K16" s="52"/>
      <c r="L16" s="10"/>
      <c r="M16" s="9"/>
      <c r="N16" s="40"/>
      <c r="O16" s="41"/>
      <c r="P16" s="41"/>
      <c r="Q16" s="41"/>
      <c r="R16" s="41"/>
      <c r="S16" s="41"/>
      <c r="T16" s="41"/>
      <c r="U16" s="42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2" t="s">
        <v>3</v>
      </c>
      <c r="D18" s="32"/>
      <c r="E18" s="32"/>
      <c r="F18" s="32"/>
      <c r="G18" s="32"/>
      <c r="H18" s="32"/>
      <c r="I18" s="32"/>
      <c r="J18" s="32"/>
      <c r="K18" s="32"/>
      <c r="L18" s="10"/>
      <c r="M18" s="9"/>
      <c r="N18" s="34" t="s">
        <v>2</v>
      </c>
      <c r="O18" s="35"/>
      <c r="P18" s="35"/>
      <c r="Q18" s="35"/>
      <c r="R18" s="35"/>
      <c r="S18" s="35"/>
      <c r="T18" s="35"/>
      <c r="U18" s="36"/>
      <c r="V18" s="8"/>
    </row>
    <row r="19" spans="2:22" ht="13.2" customHeight="1" x14ac:dyDescent="0.25">
      <c r="B19" s="11"/>
      <c r="C19" s="32"/>
      <c r="D19" s="32"/>
      <c r="E19" s="32"/>
      <c r="F19" s="32"/>
      <c r="G19" s="32"/>
      <c r="H19" s="32"/>
      <c r="I19" s="32"/>
      <c r="J19" s="32"/>
      <c r="K19" s="32"/>
      <c r="L19" s="10"/>
      <c r="M19" s="9"/>
      <c r="N19" s="37"/>
      <c r="O19" s="38"/>
      <c r="P19" s="38"/>
      <c r="Q19" s="38"/>
      <c r="R19" s="38"/>
      <c r="S19" s="38"/>
      <c r="T19" s="38"/>
      <c r="U19" s="39"/>
      <c r="V19" s="8"/>
    </row>
    <row r="20" spans="2:22" ht="13.2" customHeight="1" x14ac:dyDescent="0.25">
      <c r="B20" s="11"/>
      <c r="C20" s="32"/>
      <c r="D20" s="32"/>
      <c r="E20" s="32"/>
      <c r="F20" s="32"/>
      <c r="G20" s="32"/>
      <c r="H20" s="32"/>
      <c r="I20" s="32"/>
      <c r="J20" s="32"/>
      <c r="K20" s="32"/>
      <c r="L20" s="10"/>
      <c r="M20" s="9"/>
      <c r="N20" s="37"/>
      <c r="O20" s="38"/>
      <c r="P20" s="38"/>
      <c r="Q20" s="38"/>
      <c r="R20" s="38"/>
      <c r="S20" s="38"/>
      <c r="T20" s="38"/>
      <c r="U20" s="39"/>
      <c r="V20" s="8"/>
    </row>
    <row r="21" spans="2:22" ht="13.2" customHeight="1" x14ac:dyDescent="0.25">
      <c r="B21" s="11"/>
      <c r="C21" s="32"/>
      <c r="D21" s="32"/>
      <c r="E21" s="32"/>
      <c r="F21" s="32"/>
      <c r="G21" s="32"/>
      <c r="H21" s="32"/>
      <c r="I21" s="32"/>
      <c r="J21" s="32"/>
      <c r="K21" s="32"/>
      <c r="L21" s="10"/>
      <c r="M21" s="9"/>
      <c r="N21" s="40"/>
      <c r="O21" s="41"/>
      <c r="P21" s="41"/>
      <c r="Q21" s="41"/>
      <c r="R21" s="41"/>
      <c r="S21" s="41"/>
      <c r="T21" s="41"/>
      <c r="U21" s="42"/>
      <c r="V21" s="8"/>
    </row>
    <row r="22" spans="2:22" ht="13.2" customHeight="1" x14ac:dyDescent="0.25">
      <c r="B22" s="11"/>
      <c r="C22" s="32"/>
      <c r="D22" s="32"/>
      <c r="E22" s="32"/>
      <c r="F22" s="32"/>
      <c r="G22" s="32"/>
      <c r="H22" s="32"/>
      <c r="I22" s="32"/>
      <c r="J22" s="32"/>
      <c r="K22" s="3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2"/>
      <c r="D23" s="32"/>
      <c r="E23" s="32"/>
      <c r="F23" s="32"/>
      <c r="G23" s="32"/>
      <c r="H23" s="32"/>
      <c r="I23" s="32"/>
      <c r="J23" s="32"/>
      <c r="K23" s="32"/>
      <c r="L23" s="10"/>
      <c r="M23" s="9"/>
      <c r="N23" s="34" t="s">
        <v>1</v>
      </c>
      <c r="O23" s="35"/>
      <c r="P23" s="35"/>
      <c r="Q23" s="35"/>
      <c r="R23" s="35"/>
      <c r="S23" s="35"/>
      <c r="T23" s="35"/>
      <c r="U23" s="36"/>
      <c r="V23" s="8"/>
    </row>
    <row r="24" spans="2:22" ht="13.2" customHeight="1" x14ac:dyDescent="0.25">
      <c r="B24" s="11"/>
      <c r="C24" s="33" t="s">
        <v>0</v>
      </c>
      <c r="D24" s="33"/>
      <c r="E24" s="33"/>
      <c r="F24" s="33"/>
      <c r="G24" s="33"/>
      <c r="H24" s="33"/>
      <c r="I24" s="33"/>
      <c r="J24" s="33"/>
      <c r="K24" s="33"/>
      <c r="L24" s="10"/>
      <c r="M24" s="9"/>
      <c r="N24" s="37"/>
      <c r="O24" s="38"/>
      <c r="P24" s="38"/>
      <c r="Q24" s="38"/>
      <c r="R24" s="38"/>
      <c r="S24" s="38"/>
      <c r="T24" s="38"/>
      <c r="U24" s="39"/>
      <c r="V24" s="8"/>
    </row>
    <row r="25" spans="2:22" ht="13.2" customHeight="1" x14ac:dyDescent="0.25">
      <c r="B25" s="11"/>
      <c r="C25" s="33"/>
      <c r="D25" s="33"/>
      <c r="E25" s="33"/>
      <c r="F25" s="33"/>
      <c r="G25" s="33"/>
      <c r="H25" s="33"/>
      <c r="I25" s="33"/>
      <c r="J25" s="33"/>
      <c r="K25" s="33"/>
      <c r="L25" s="10"/>
      <c r="M25" s="9"/>
      <c r="N25" s="37"/>
      <c r="O25" s="38"/>
      <c r="P25" s="38"/>
      <c r="Q25" s="38"/>
      <c r="R25" s="38"/>
      <c r="S25" s="38"/>
      <c r="T25" s="38"/>
      <c r="U25" s="39"/>
      <c r="V25" s="8"/>
    </row>
    <row r="26" spans="2:22" ht="13.2" customHeight="1" x14ac:dyDescent="0.25">
      <c r="B26" s="11"/>
      <c r="C26" s="33"/>
      <c r="D26" s="33"/>
      <c r="E26" s="33"/>
      <c r="F26" s="33"/>
      <c r="G26" s="33"/>
      <c r="H26" s="33"/>
      <c r="I26" s="33"/>
      <c r="J26" s="33"/>
      <c r="K26" s="33"/>
      <c r="L26" s="10"/>
      <c r="M26" s="9"/>
      <c r="N26" s="40"/>
      <c r="O26" s="41"/>
      <c r="P26" s="41"/>
      <c r="Q26" s="41"/>
      <c r="R26" s="41"/>
      <c r="S26" s="41"/>
      <c r="T26" s="41"/>
      <c r="U26" s="42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4R5DWgTFVAcBVizsd1V4dq+nB/voVfESgeFohBqFULkeACRWHqMI5yUIQFOfhHBLCRwfMZlL7Xu/gfSPlW0EWA==" saltValue="pJx28ks3FI+xJu1gtabxU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verse DCF Model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L29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12" s="31" customFormat="1" ht="13.2" customHeight="1" x14ac:dyDescent="0.25">
      <c r="B2" s="53" t="s">
        <v>10</v>
      </c>
      <c r="C2" s="53"/>
      <c r="D2" s="53"/>
      <c r="E2" s="54"/>
      <c r="F2" s="55"/>
      <c r="G2" s="55"/>
      <c r="H2" s="55"/>
      <c r="I2" s="55"/>
      <c r="J2" s="55"/>
      <c r="K2" s="55"/>
      <c r="L2" s="55"/>
    </row>
    <row r="3" spans="2:12" ht="13.2" customHeight="1" x14ac:dyDescent="0.25">
      <c r="B3" s="56" t="s">
        <v>7</v>
      </c>
      <c r="C3" s="56"/>
      <c r="D3" s="56"/>
      <c r="E3" s="57"/>
      <c r="F3" s="58"/>
      <c r="G3" s="59">
        <v>0</v>
      </c>
      <c r="H3" s="60">
        <f>+G3+1</f>
        <v>1</v>
      </c>
      <c r="I3" s="60">
        <f t="shared" ref="I3:L3" si="0">+H3+1</f>
        <v>2</v>
      </c>
      <c r="J3" s="60">
        <f t="shared" si="0"/>
        <v>3</v>
      </c>
      <c r="K3" s="60">
        <f t="shared" si="0"/>
        <v>4</v>
      </c>
      <c r="L3" s="60">
        <f t="shared" si="0"/>
        <v>5</v>
      </c>
    </row>
    <row r="4" spans="2:12" ht="13.2" customHeight="1" x14ac:dyDescent="0.25">
      <c r="B4" s="61"/>
      <c r="C4" s="61"/>
      <c r="D4" s="61"/>
      <c r="E4" s="62"/>
      <c r="F4" s="63"/>
      <c r="G4" s="64"/>
      <c r="H4" s="63"/>
      <c r="I4" s="63"/>
      <c r="J4" s="63"/>
      <c r="K4" s="63"/>
      <c r="L4" s="63"/>
    </row>
    <row r="5" spans="2:12" ht="13.2" customHeight="1" x14ac:dyDescent="0.25">
      <c r="B5" s="65" t="s">
        <v>11</v>
      </c>
      <c r="C5" s="65"/>
      <c r="D5" s="65"/>
      <c r="E5" s="66"/>
      <c r="F5" s="67"/>
      <c r="G5" s="68">
        <v>100</v>
      </c>
      <c r="H5" s="69">
        <f>+G5*(1+H6)</f>
        <v>112.3571725669232</v>
      </c>
      <c r="I5" s="69">
        <f t="shared" ref="I5:L5" si="1">+H5*(1+I6)</f>
        <v>126.24134227233358</v>
      </c>
      <c r="J5" s="69">
        <f t="shared" si="1"/>
        <v>141.84120278772599</v>
      </c>
      <c r="K5" s="69">
        <f t="shared" si="1"/>
        <v>159.36876498720477</v>
      </c>
      <c r="L5" s="69">
        <f t="shared" si="1"/>
        <v>179.06223829444792</v>
      </c>
    </row>
    <row r="6" spans="2:12" ht="13.2" customHeight="1" x14ac:dyDescent="0.25">
      <c r="B6" s="94" t="s">
        <v>12</v>
      </c>
      <c r="C6" s="94"/>
      <c r="D6" s="94"/>
      <c r="E6" s="66" t="s">
        <v>13</v>
      </c>
      <c r="F6" s="95">
        <v>0.123571725669232</v>
      </c>
      <c r="G6" s="70"/>
      <c r="H6" s="96">
        <f>+$F$6</f>
        <v>0.123571725669232</v>
      </c>
      <c r="I6" s="96">
        <f t="shared" ref="I6:L6" si="2">+$F$6</f>
        <v>0.123571725669232</v>
      </c>
      <c r="J6" s="96">
        <f t="shared" si="2"/>
        <v>0.123571725669232</v>
      </c>
      <c r="K6" s="96">
        <f t="shared" si="2"/>
        <v>0.123571725669232</v>
      </c>
      <c r="L6" s="96">
        <f t="shared" si="2"/>
        <v>0.123571725669232</v>
      </c>
    </row>
    <row r="7" spans="2:12" ht="13.2" customHeight="1" x14ac:dyDescent="0.25">
      <c r="B7" s="65" t="s">
        <v>14</v>
      </c>
      <c r="C7" s="65"/>
      <c r="D7" s="65"/>
      <c r="E7" s="66"/>
      <c r="F7" s="67"/>
      <c r="G7" s="70">
        <f>+G8*G5</f>
        <v>40</v>
      </c>
      <c r="H7" s="69">
        <f t="shared" ref="H7:L7" si="3">+H8*H5</f>
        <v>44.94286902676928</v>
      </c>
      <c r="I7" s="69">
        <f t="shared" si="3"/>
        <v>50.496536908933436</v>
      </c>
      <c r="J7" s="69">
        <f t="shared" si="3"/>
        <v>56.736481115090399</v>
      </c>
      <c r="K7" s="69">
        <f t="shared" si="3"/>
        <v>63.747505994881912</v>
      </c>
      <c r="L7" s="69">
        <f t="shared" si="3"/>
        <v>71.624895317779178</v>
      </c>
    </row>
    <row r="8" spans="2:12" ht="13.2" customHeight="1" x14ac:dyDescent="0.25">
      <c r="B8" s="94" t="s">
        <v>15</v>
      </c>
      <c r="C8" s="94"/>
      <c r="D8" s="94"/>
      <c r="E8" s="66"/>
      <c r="F8" s="67"/>
      <c r="G8" s="97">
        <v>0.4</v>
      </c>
      <c r="H8" s="96">
        <f>+G8</f>
        <v>0.4</v>
      </c>
      <c r="I8" s="96">
        <f t="shared" ref="I8:L8" si="4">+H8</f>
        <v>0.4</v>
      </c>
      <c r="J8" s="96">
        <f t="shared" si="4"/>
        <v>0.4</v>
      </c>
      <c r="K8" s="96">
        <f t="shared" si="4"/>
        <v>0.4</v>
      </c>
      <c r="L8" s="96">
        <f t="shared" si="4"/>
        <v>0.4</v>
      </c>
    </row>
    <row r="9" spans="2:12" ht="13.2" customHeight="1" x14ac:dyDescent="0.25">
      <c r="B9" s="65" t="s">
        <v>16</v>
      </c>
      <c r="C9" s="65"/>
      <c r="D9" s="65"/>
      <c r="E9" s="66" t="s">
        <v>17</v>
      </c>
      <c r="F9" s="98">
        <v>0.21</v>
      </c>
      <c r="G9" s="71">
        <f>-$F$9*G7</f>
        <v>-8.4</v>
      </c>
      <c r="H9" s="67">
        <f t="shared" ref="H9:L9" si="5">-$F$9*H7</f>
        <v>-9.4380024956215482</v>
      </c>
      <c r="I9" s="67">
        <f t="shared" si="5"/>
        <v>-10.604272750876021</v>
      </c>
      <c r="J9" s="67">
        <f t="shared" si="5"/>
        <v>-11.914661034168983</v>
      </c>
      <c r="K9" s="67">
        <f t="shared" si="5"/>
        <v>-13.386976258925202</v>
      </c>
      <c r="L9" s="67">
        <f t="shared" si="5"/>
        <v>-15.041228016733626</v>
      </c>
    </row>
    <row r="10" spans="2:12" ht="13.2" customHeight="1" x14ac:dyDescent="0.25">
      <c r="B10" s="72" t="s">
        <v>18</v>
      </c>
      <c r="C10" s="72"/>
      <c r="D10" s="72"/>
      <c r="E10" s="73"/>
      <c r="F10" s="74"/>
      <c r="G10" s="75">
        <f>+G7+G9</f>
        <v>31.6</v>
      </c>
      <c r="H10" s="76">
        <f t="shared" ref="H10:L10" si="6">+H7+H9</f>
        <v>35.504866531147734</v>
      </c>
      <c r="I10" s="76">
        <f t="shared" si="6"/>
        <v>39.892264158057415</v>
      </c>
      <c r="J10" s="76">
        <f t="shared" si="6"/>
        <v>44.821820080921412</v>
      </c>
      <c r="K10" s="76">
        <f t="shared" si="6"/>
        <v>50.36052973595671</v>
      </c>
      <c r="L10" s="76">
        <f t="shared" si="6"/>
        <v>56.583667301045551</v>
      </c>
    </row>
    <row r="11" spans="2:12" ht="13.2" customHeight="1" x14ac:dyDescent="0.25">
      <c r="B11" s="94" t="s">
        <v>19</v>
      </c>
      <c r="C11" s="94"/>
      <c r="D11" s="94"/>
      <c r="E11" s="66"/>
      <c r="F11" s="67"/>
      <c r="G11" s="99">
        <f>+G10/G5</f>
        <v>0.316</v>
      </c>
      <c r="H11" s="96">
        <f t="shared" ref="H11:L11" si="7">+H10/H5</f>
        <v>0.31600000000000006</v>
      </c>
      <c r="I11" s="96">
        <f t="shared" si="7"/>
        <v>0.316</v>
      </c>
      <c r="J11" s="96">
        <f t="shared" si="7"/>
        <v>0.316</v>
      </c>
      <c r="K11" s="96">
        <f t="shared" si="7"/>
        <v>0.316</v>
      </c>
      <c r="L11" s="96">
        <f t="shared" si="7"/>
        <v>0.31600000000000006</v>
      </c>
    </row>
    <row r="12" spans="2:12" ht="13.2" customHeight="1" x14ac:dyDescent="0.25">
      <c r="B12" s="65" t="s">
        <v>20</v>
      </c>
      <c r="C12" s="65"/>
      <c r="D12" s="65"/>
      <c r="E12" s="66" t="s">
        <v>21</v>
      </c>
      <c r="F12" s="98">
        <v>0.8</v>
      </c>
      <c r="G12" s="71">
        <f>-$F$12*G13</f>
        <v>3.2</v>
      </c>
      <c r="H12" s="67">
        <f t="shared" ref="H12:L12" si="8">-$F$12*H13</f>
        <v>3.5954295221415422</v>
      </c>
      <c r="I12" s="67">
        <f t="shared" si="8"/>
        <v>4.0397229527146754</v>
      </c>
      <c r="J12" s="67">
        <f t="shared" si="8"/>
        <v>4.5389184892072318</v>
      </c>
      <c r="K12" s="67">
        <f t="shared" si="8"/>
        <v>5.0998004795905532</v>
      </c>
      <c r="L12" s="67">
        <f t="shared" si="8"/>
        <v>5.7299916254223335</v>
      </c>
    </row>
    <row r="13" spans="2:12" ht="13.2" customHeight="1" x14ac:dyDescent="0.25">
      <c r="B13" s="65" t="s">
        <v>22</v>
      </c>
      <c r="C13" s="65"/>
      <c r="D13" s="65"/>
      <c r="E13" s="66" t="s">
        <v>23</v>
      </c>
      <c r="F13" s="98">
        <v>0.04</v>
      </c>
      <c r="G13" s="71">
        <f>-$F$13*G5</f>
        <v>-4</v>
      </c>
      <c r="H13" s="67">
        <f t="shared" ref="H13:L13" si="9">-$F$13*H5</f>
        <v>-4.4942869026769277</v>
      </c>
      <c r="I13" s="67">
        <f t="shared" si="9"/>
        <v>-5.0496536908933436</v>
      </c>
      <c r="J13" s="67">
        <f t="shared" si="9"/>
        <v>-5.6736481115090394</v>
      </c>
      <c r="K13" s="67">
        <f t="shared" si="9"/>
        <v>-6.3747505994881912</v>
      </c>
      <c r="L13" s="67">
        <f t="shared" si="9"/>
        <v>-7.1624895317779167</v>
      </c>
    </row>
    <row r="14" spans="2:12" ht="13.2" customHeight="1" x14ac:dyDescent="0.25">
      <c r="B14" s="65" t="s">
        <v>24</v>
      </c>
      <c r="C14" s="65"/>
      <c r="D14" s="65"/>
      <c r="E14" s="66" t="s">
        <v>23</v>
      </c>
      <c r="F14" s="100">
        <v>-0.02</v>
      </c>
      <c r="G14" s="71">
        <f>$F$14*G5</f>
        <v>-2</v>
      </c>
      <c r="H14" s="67">
        <f t="shared" ref="H14:L14" si="10">+$F$14*H5</f>
        <v>-2.2471434513384638</v>
      </c>
      <c r="I14" s="67">
        <f t="shared" si="10"/>
        <v>-2.5248268454466718</v>
      </c>
      <c r="J14" s="67">
        <f t="shared" si="10"/>
        <v>-2.8368240557545197</v>
      </c>
      <c r="K14" s="67">
        <f t="shared" si="10"/>
        <v>-3.1873752997440956</v>
      </c>
      <c r="L14" s="67">
        <f t="shared" si="10"/>
        <v>-3.5812447658889583</v>
      </c>
    </row>
    <row r="15" spans="2:12" ht="13.2" customHeight="1" x14ac:dyDescent="0.25">
      <c r="B15" s="72" t="s">
        <v>25</v>
      </c>
      <c r="C15" s="72"/>
      <c r="D15" s="72"/>
      <c r="E15" s="73"/>
      <c r="F15" s="74"/>
      <c r="G15" s="75">
        <f>+G10+SUM(G12:G14)</f>
        <v>28.8</v>
      </c>
      <c r="H15" s="76">
        <f t="shared" ref="H15:L15" si="11">+H10+SUM(H12:H14)</f>
        <v>32.358865699273885</v>
      </c>
      <c r="I15" s="76">
        <f t="shared" si="11"/>
        <v>36.357506574432072</v>
      </c>
      <c r="J15" s="76">
        <f t="shared" si="11"/>
        <v>40.850266402865088</v>
      </c>
      <c r="K15" s="76">
        <f t="shared" si="11"/>
        <v>45.898204316314974</v>
      </c>
      <c r="L15" s="76">
        <f t="shared" si="11"/>
        <v>51.569924628801012</v>
      </c>
    </row>
    <row r="16" spans="2:12" ht="13.2" customHeight="1" x14ac:dyDescent="0.25">
      <c r="B16" s="65" t="s">
        <v>26</v>
      </c>
      <c r="C16" s="65"/>
      <c r="D16" s="65"/>
      <c r="E16" s="66" t="s">
        <v>27</v>
      </c>
      <c r="F16" s="98">
        <v>0.1</v>
      </c>
      <c r="G16" s="71"/>
      <c r="H16" s="77">
        <f>+COUNTA($H$3:H3)-0.5</f>
        <v>0.5</v>
      </c>
      <c r="I16" s="77">
        <f>+COUNTA($H$3:I3)-0.5</f>
        <v>1.5</v>
      </c>
      <c r="J16" s="77">
        <f>+COUNTA($H$3:J3)-0.5</f>
        <v>2.5</v>
      </c>
      <c r="K16" s="77">
        <f>+COUNTA($H$3:K3)-0.5</f>
        <v>3.5</v>
      </c>
      <c r="L16" s="77">
        <f>+COUNTA($H$3:L3)-0.5</f>
        <v>4.5</v>
      </c>
    </row>
    <row r="17" spans="2:12" ht="13.2" customHeight="1" x14ac:dyDescent="0.25">
      <c r="B17" s="72" t="s">
        <v>28</v>
      </c>
      <c r="C17" s="72"/>
      <c r="D17" s="72"/>
      <c r="E17" s="73"/>
      <c r="F17" s="74"/>
      <c r="G17" s="78"/>
      <c r="H17" s="76">
        <f>+H15/(1+$F$16)^H16</f>
        <v>30.852967874680061</v>
      </c>
      <c r="I17" s="76">
        <f>+I15/(1+$F$16)^I16</f>
        <v>31.514111233610585</v>
      </c>
      <c r="J17" s="76">
        <f>+J15/(1+$F$16)^J16</f>
        <v>32.189422128799976</v>
      </c>
      <c r="K17" s="76">
        <f>+K15/(1+$F$16)^K16</f>
        <v>32.879204154137405</v>
      </c>
      <c r="L17" s="76">
        <f>+L15/(1+$F$16)^L16</f>
        <v>33.583767409177405</v>
      </c>
    </row>
    <row r="18" spans="2:12" ht="13.2" customHeight="1" x14ac:dyDescent="0.25">
      <c r="B18" s="65"/>
      <c r="C18" s="65"/>
      <c r="D18" s="65"/>
      <c r="E18" s="66"/>
      <c r="F18" s="67"/>
      <c r="G18" s="67"/>
      <c r="H18" s="67"/>
      <c r="I18" s="67"/>
      <c r="J18" s="67"/>
      <c r="K18" s="67"/>
      <c r="L18" s="67"/>
    </row>
    <row r="19" spans="2:12" ht="13.2" customHeight="1" x14ac:dyDescent="0.25">
      <c r="B19" s="79" t="s">
        <v>29</v>
      </c>
      <c r="C19" s="79"/>
      <c r="D19" s="79"/>
      <c r="E19" s="79"/>
      <c r="F19" s="79"/>
      <c r="G19" s="80"/>
      <c r="H19" s="67"/>
      <c r="I19" s="79" t="s">
        <v>30</v>
      </c>
      <c r="J19" s="81"/>
      <c r="K19" s="81"/>
      <c r="L19" s="81"/>
    </row>
    <row r="20" spans="2:12" ht="13.2" customHeight="1" x14ac:dyDescent="0.25">
      <c r="B20" s="63" t="s">
        <v>31</v>
      </c>
      <c r="C20" s="63"/>
      <c r="D20" s="63"/>
      <c r="E20" s="63"/>
      <c r="F20" s="63"/>
      <c r="G20" s="82">
        <f>+SUM(H17:L17)</f>
        <v>161.01947280040542</v>
      </c>
      <c r="H20" s="67"/>
      <c r="I20" s="61" t="s">
        <v>32</v>
      </c>
      <c r="J20" s="62"/>
      <c r="K20" s="62"/>
      <c r="L20" s="62">
        <v>10</v>
      </c>
    </row>
    <row r="21" spans="2:12" ht="13.2" customHeight="1" x14ac:dyDescent="0.25">
      <c r="B21" s="65" t="s">
        <v>33</v>
      </c>
      <c r="C21" s="65"/>
      <c r="D21" s="65"/>
      <c r="E21" s="65"/>
      <c r="F21" s="65"/>
      <c r="G21" s="83">
        <v>2.5000000000000001E-2</v>
      </c>
      <c r="H21" s="67"/>
      <c r="I21" s="65" t="s">
        <v>34</v>
      </c>
      <c r="J21" s="66"/>
      <c r="K21" s="66"/>
      <c r="L21" s="84">
        <f>+G27/L20</f>
        <v>59.999762739249647</v>
      </c>
    </row>
    <row r="22" spans="2:12" ht="13.2" customHeight="1" x14ac:dyDescent="0.25">
      <c r="B22" s="67" t="s">
        <v>35</v>
      </c>
      <c r="C22" s="67"/>
      <c r="D22" s="67"/>
      <c r="E22" s="67"/>
      <c r="F22" s="67"/>
      <c r="G22" s="85">
        <f>+L15*(1+G21)</f>
        <v>52.859172744521032</v>
      </c>
      <c r="H22" s="67"/>
      <c r="I22" s="65" t="s">
        <v>36</v>
      </c>
      <c r="J22" s="66"/>
      <c r="K22" s="66"/>
      <c r="L22" s="86">
        <v>60</v>
      </c>
    </row>
    <row r="23" spans="2:12" ht="13.2" customHeight="1" x14ac:dyDescent="0.25">
      <c r="B23" s="67" t="s">
        <v>37</v>
      </c>
      <c r="C23" s="67"/>
      <c r="D23" s="67"/>
      <c r="E23" s="67"/>
      <c r="F23" s="67"/>
      <c r="G23" s="85">
        <f>+G22/(F16-G21)</f>
        <v>704.78896992694695</v>
      </c>
      <c r="H23" s="67"/>
      <c r="I23" s="87" t="s">
        <v>38</v>
      </c>
      <c r="J23" s="88"/>
      <c r="K23" s="88"/>
      <c r="L23" s="89">
        <f>+F6</f>
        <v>0.123571725669232</v>
      </c>
    </row>
    <row r="24" spans="2:12" ht="13.2" customHeight="1" x14ac:dyDescent="0.25">
      <c r="B24" s="67" t="s">
        <v>39</v>
      </c>
      <c r="C24" s="67"/>
      <c r="D24" s="67"/>
      <c r="E24" s="67"/>
      <c r="F24" s="67"/>
      <c r="G24" s="85">
        <f>+G23/(1+F16)^L16</f>
        <v>458.97815459209102</v>
      </c>
      <c r="H24" s="90"/>
      <c r="I24" s="90"/>
      <c r="J24" s="90"/>
      <c r="K24" s="90"/>
      <c r="L24" s="90"/>
    </row>
    <row r="25" spans="2:12" ht="13.2" customHeight="1" x14ac:dyDescent="0.25">
      <c r="B25" s="74" t="s">
        <v>40</v>
      </c>
      <c r="C25" s="74"/>
      <c r="D25" s="74"/>
      <c r="E25" s="74"/>
      <c r="F25" s="74"/>
      <c r="G25" s="91">
        <f>+G20+G24</f>
        <v>619.9976273924965</v>
      </c>
      <c r="H25" s="90"/>
      <c r="I25" s="90"/>
      <c r="J25" s="90"/>
      <c r="K25" s="90"/>
      <c r="L25" s="90"/>
    </row>
    <row r="26" spans="2:12" ht="13.2" customHeight="1" x14ac:dyDescent="0.25">
      <c r="B26" s="67" t="s">
        <v>41</v>
      </c>
      <c r="C26" s="67"/>
      <c r="D26" s="67"/>
      <c r="E26" s="67"/>
      <c r="F26" s="67"/>
      <c r="G26" s="92">
        <v>-20</v>
      </c>
      <c r="H26" s="66"/>
      <c r="I26" s="66"/>
      <c r="J26" s="66"/>
      <c r="K26" s="66"/>
      <c r="L26" s="66"/>
    </row>
    <row r="27" spans="2:12" ht="13.2" customHeight="1" x14ac:dyDescent="0.25">
      <c r="B27" s="74" t="s">
        <v>42</v>
      </c>
      <c r="C27" s="74"/>
      <c r="D27" s="74"/>
      <c r="E27" s="74"/>
      <c r="F27" s="74"/>
      <c r="G27" s="91">
        <f>SUM(G25:G26)</f>
        <v>599.9976273924965</v>
      </c>
      <c r="H27" s="90"/>
      <c r="I27" s="90"/>
      <c r="J27" s="90"/>
      <c r="K27" s="90"/>
      <c r="L27" s="90"/>
    </row>
    <row r="28" spans="2:12" ht="13.2" customHeight="1" x14ac:dyDescent="0.25">
      <c r="B28" s="67"/>
      <c r="C28" s="67"/>
      <c r="D28" s="67"/>
      <c r="E28" s="67"/>
      <c r="F28" s="67"/>
      <c r="G28" s="66"/>
      <c r="H28" s="66"/>
      <c r="I28" s="66"/>
      <c r="J28" s="66"/>
      <c r="K28" s="66"/>
      <c r="L28" s="66"/>
    </row>
    <row r="29" spans="2:12" ht="13.2" customHeight="1" x14ac:dyDescent="0.25">
      <c r="B29" s="93"/>
      <c r="C29" s="93"/>
      <c r="D29" s="93"/>
      <c r="E29" s="93"/>
      <c r="F29" s="93"/>
      <c r="G29" s="90"/>
      <c r="H29" s="90"/>
      <c r="I29" s="90"/>
      <c r="J29" s="90"/>
      <c r="K29" s="90"/>
      <c r="L29" s="9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2022-08-12T03:30:06Z</dcterms:modified>
</cp:coreProperties>
</file>