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13_ncr:1_{7E0D3669-A244-4FB3-8CE0-B9F9FB1E3107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Cover" sheetId="4" r:id="rId1"/>
    <sheet name="Actual VS Budget_Plan" sheetId="1" r:id="rId2"/>
    <sheet name="Actual VS Bud,PP,PY" sheetId="2" r:id="rId3"/>
    <sheet name="YTD &amp; Fcst" sheetId="3" r:id="rId4"/>
  </sheets>
  <definedNames>
    <definedName name="\a">#N/A</definedName>
    <definedName name="\l" localSheetId="2">#REF!</definedName>
    <definedName name="\l" localSheetId="3">#REF!</definedName>
    <definedName name="\l">#REF!</definedName>
    <definedName name="\s" localSheetId="2">#REF!</definedName>
    <definedName name="\s" localSheetId="3">#REF!</definedName>
    <definedName name="\s">#REF!</definedName>
    <definedName name="_15DATA" localSheetId="2">#REF!</definedName>
    <definedName name="_15DATA" localSheetId="3">#REF!</definedName>
    <definedName name="_15DATA">#REF!</definedName>
    <definedName name="_MH1909" localSheetId="2">#REF!</definedName>
    <definedName name="_MH1909" localSheetId="3">#REF!</definedName>
    <definedName name="_MH1909">#REF!</definedName>
    <definedName name="_MH1940" localSheetId="2">#REF!</definedName>
    <definedName name="_MH1940" localSheetId="3">#REF!</definedName>
    <definedName name="_MH1940">#REF!</definedName>
    <definedName name="_MH1960" localSheetId="2">#REF!</definedName>
    <definedName name="_MH1960" localSheetId="3">#REF!</definedName>
    <definedName name="_MH1960">#REF!</definedName>
    <definedName name="_MH1961" localSheetId="2">#REF!</definedName>
    <definedName name="_MH1961" localSheetId="3">#REF!</definedName>
    <definedName name="_MH1961">#REF!</definedName>
    <definedName name="_MH1964" localSheetId="2">#REF!</definedName>
    <definedName name="_MH1964" localSheetId="3">#REF!</definedName>
    <definedName name="_MH1964">#REF!</definedName>
    <definedName name="_MH1968" localSheetId="2">#REF!</definedName>
    <definedName name="_MH1968" localSheetId="3">#REF!</definedName>
    <definedName name="_MH1968">#REF!</definedName>
    <definedName name="_MH1969" localSheetId="2">#REF!</definedName>
    <definedName name="_MH1969" localSheetId="3">#REF!</definedName>
    <definedName name="_MH1969">#REF!</definedName>
    <definedName name="_MH1979" localSheetId="2">#REF!</definedName>
    <definedName name="_MH1979" localSheetId="3">#REF!</definedName>
    <definedName name="_MH1979">#REF!</definedName>
    <definedName name="_MH1991" localSheetId="2">#REF!</definedName>
    <definedName name="_MH1991" localSheetId="3">#REF!</definedName>
    <definedName name="_MH1991">#REF!</definedName>
    <definedName name="_MH1992" localSheetId="2">#REF!</definedName>
    <definedName name="_MH1992" localSheetId="3">#REF!</definedName>
    <definedName name="_MH1992">#REF!</definedName>
    <definedName name="_MH1994" localSheetId="2">#REF!</definedName>
    <definedName name="_MH1994" localSheetId="3">#REF!</definedName>
    <definedName name="_MH1994">#REF!</definedName>
    <definedName name="_Order1" hidden="1">0</definedName>
    <definedName name="_Order2" hidden="1">0</definedName>
    <definedName name="AGE_DATA" localSheetId="2">#REF!</definedName>
    <definedName name="AGE_DATA" localSheetId="3">#REF!</definedName>
    <definedName name="AGE_DATA">#REF!</definedName>
    <definedName name="AGESERV" localSheetId="2">#REF!</definedName>
    <definedName name="AGESERV" localSheetId="3">#REF!</definedName>
    <definedName name="AGESERV">#REF!</definedName>
    <definedName name="BS" localSheetId="2">#REF!</definedName>
    <definedName name="BS" localSheetId="3">#REF!</definedName>
    <definedName name="BS">#REF!</definedName>
    <definedName name="CF" localSheetId="2">#REF!</definedName>
    <definedName name="CF" localSheetId="3">#REF!</definedName>
    <definedName name="CF">#REF!</definedName>
    <definedName name="CLIENT_DATA" localSheetId="2">#REF!</definedName>
    <definedName name="CLIENT_DATA" localSheetId="3">#REF!</definedName>
    <definedName name="CLIENT_DATA">#REF!</definedName>
    <definedName name="CRDCSUMMARY" localSheetId="2">#REF!</definedName>
    <definedName name="CRDCSUMMARY" localSheetId="3">#REF!</definedName>
    <definedName name="CRDCSUMMARY">#REF!</definedName>
    <definedName name="DATAROW" localSheetId="2">#REF!</definedName>
    <definedName name="DATAROW" localSheetId="3">#REF!</definedName>
    <definedName name="DATAROW">#REF!</definedName>
    <definedName name="DAYTX" localSheetId="2">#REF!</definedName>
    <definedName name="DAYTX" localSheetId="3">#REF!</definedName>
    <definedName name="DAYTX">#REF!</definedName>
    <definedName name="DESKAUDITFORM" localSheetId="2">#REF!</definedName>
    <definedName name="DESKAUDITFORM" localSheetId="3">#REF!</definedName>
    <definedName name="DESKAUDITFORM">#REF!</definedName>
    <definedName name="DISTRIBUTION" localSheetId="2">#REF!</definedName>
    <definedName name="DISTRIBUTION" localSheetId="3">#REF!</definedName>
    <definedName name="DISTRIBUTION">#REF!</definedName>
    <definedName name="DMH_2055" localSheetId="2">#REF!</definedName>
    <definedName name="DMH_2055" localSheetId="3">#REF!</definedName>
    <definedName name="DMH_2055">#REF!</definedName>
    <definedName name="DUE" localSheetId="2">#REF!</definedName>
    <definedName name="DUE" localSheetId="3">#REF!</definedName>
    <definedName name="DUE">#REF!</definedName>
    <definedName name="EXPENSE" localSheetId="2">#REF!</definedName>
    <definedName name="EXPENSE" localSheetId="3">#REF!</definedName>
    <definedName name="EXPENSE">#REF!</definedName>
    <definedName name="EXPENSEROW">#N/A</definedName>
    <definedName name="FACTOR10" localSheetId="2">#REF!</definedName>
    <definedName name="FACTOR10" localSheetId="3">#REF!</definedName>
    <definedName name="FACTOR10">#REF!</definedName>
    <definedName name="FACTOR30" localSheetId="2">#REF!</definedName>
    <definedName name="FACTOR30" localSheetId="3">#REF!</definedName>
    <definedName name="FACTOR30">#REF!</definedName>
    <definedName name="FACTOR40" localSheetId="2">#REF!</definedName>
    <definedName name="FACTOR40" localSheetId="3">#REF!</definedName>
    <definedName name="FACTOR40">#REF!</definedName>
    <definedName name="GROSSCLAIMACT" localSheetId="2">#REF!</definedName>
    <definedName name="GROSSCLAIMACT" localSheetId="3">#REF!</definedName>
    <definedName name="GROSSCLAIMACT">#REF!</definedName>
    <definedName name="INFO" localSheetId="2">#REF!</definedName>
    <definedName name="INFO" localSheetId="3">#REF!</definedName>
    <definedName name="INFO">#REF!</definedName>
    <definedName name="MAXPAY" localSheetId="2">#REF!</definedName>
    <definedName name="MAXPAY" localSheetId="3">#REF!</definedName>
    <definedName name="MAXPAY">#REF!</definedName>
    <definedName name="MH1966A" localSheetId="2">#REF!</definedName>
    <definedName name="MH1966A" localSheetId="3">#REF!</definedName>
    <definedName name="MH1966A">#REF!</definedName>
    <definedName name="MH1966B" localSheetId="2">#REF!</definedName>
    <definedName name="MH1966B" localSheetId="3">#REF!</definedName>
    <definedName name="MH1966B">#REF!</definedName>
    <definedName name="MODE05_1" localSheetId="2">#REF!</definedName>
    <definedName name="MODE05_1" localSheetId="3">#REF!</definedName>
    <definedName name="MODE05_1">#REF!</definedName>
    <definedName name="MODE05_2" localSheetId="2">#REF!</definedName>
    <definedName name="MODE05_2" localSheetId="3">#REF!</definedName>
    <definedName name="MODE05_2">#REF!</definedName>
    <definedName name="MODE10" localSheetId="2">#REF!</definedName>
    <definedName name="MODE10" localSheetId="3">#REF!</definedName>
    <definedName name="MODE10">#REF!</definedName>
    <definedName name="MODE15" localSheetId="2">#REF!</definedName>
    <definedName name="MODE15" localSheetId="3">#REF!</definedName>
    <definedName name="MODE15">#REF!</definedName>
    <definedName name="MODE45" localSheetId="2">#REF!</definedName>
    <definedName name="MODE45" localSheetId="3">#REF!</definedName>
    <definedName name="MODE45">#REF!</definedName>
    <definedName name="MODE55" localSheetId="2">#REF!</definedName>
    <definedName name="MODE55" localSheetId="3">#REF!</definedName>
    <definedName name="MODE55">#REF!</definedName>
    <definedName name="MODE5H" localSheetId="2">#REF!</definedName>
    <definedName name="MODE5H" localSheetId="3">#REF!</definedName>
    <definedName name="MODE5H">#REF!</definedName>
    <definedName name="MODE5NH" localSheetId="2">#REF!</definedName>
    <definedName name="MODE5NH" localSheetId="3">#REF!</definedName>
    <definedName name="MODE5NH">#REF!</definedName>
    <definedName name="MODE60" localSheetId="2">#REF!</definedName>
    <definedName name="MODE60" localSheetId="3">#REF!</definedName>
    <definedName name="MODE60">#REF!</definedName>
    <definedName name="NEGRATE" localSheetId="2">#REF!</definedName>
    <definedName name="NEGRATE" localSheetId="3">#REF!</definedName>
    <definedName name="NEGRATE">#REF!</definedName>
    <definedName name="NETCLAIMACT" localSheetId="2">#REF!</definedName>
    <definedName name="NETCLAIMACT" localSheetId="3">#REF!</definedName>
    <definedName name="NETCLAIMACT">#REF!</definedName>
    <definedName name="OUTPT" localSheetId="2">#REF!</definedName>
    <definedName name="OUTPT" localSheetId="3">#REF!</definedName>
    <definedName name="OUTPT">#REF!</definedName>
    <definedName name="PAID" localSheetId="2">#REF!</definedName>
    <definedName name="PAID" localSheetId="3">#REF!</definedName>
    <definedName name="PAID">#REF!</definedName>
    <definedName name="PL" localSheetId="2">#REF!</definedName>
    <definedName name="PL" localSheetId="3">#REF!</definedName>
    <definedName name="PL">#REF!</definedName>
    <definedName name="_xlnm.Print_Titles" localSheetId="2">'Actual VS Bud,PP,PY'!$A:$G,'Actual VS Bud,PP,PY'!$3:$3</definedName>
    <definedName name="_xlnm.Print_Titles" localSheetId="1">'Actual VS Budget_Plan'!$A:$G,'Actual VS Budget_Plan'!$3:$3</definedName>
    <definedName name="_xlnm.Print_Titles" localSheetId="3">'YTD &amp; Fcst'!$A:$G,'YTD &amp; Fcst'!$3:$3</definedName>
    <definedName name="QB_COLUMN_290" localSheetId="2" hidden="1">'Actual VS Bud,PP,PY'!#REF!</definedName>
    <definedName name="QB_COLUMN_290" localSheetId="1" hidden="1">'Actual VS Budget_Plan'!#REF!</definedName>
    <definedName name="QB_COLUMN_290" localSheetId="3" hidden="1">'YTD &amp; Fcst'!#REF!</definedName>
    <definedName name="QB_COLUMN_59201" localSheetId="2" hidden="1">'Actual VS Bud,PP,PY'!#REF!</definedName>
    <definedName name="QB_COLUMN_59201" localSheetId="1" hidden="1">'Actual VS Budget_Plan'!#REF!</definedName>
    <definedName name="QB_COLUMN_59201" localSheetId="3" hidden="1">'YTD &amp; Fcst'!#REF!</definedName>
    <definedName name="QB_COLUMN_59202" localSheetId="2" hidden="1">'Actual VS Bud,PP,PY'!#REF!</definedName>
    <definedName name="QB_COLUMN_59202" localSheetId="1" hidden="1">'Actual VS Budget_Plan'!#REF!</definedName>
    <definedName name="QB_COLUMN_59202" localSheetId="3" hidden="1">'YTD &amp; Fcst'!#REF!</definedName>
    <definedName name="QB_COLUMN_59203" localSheetId="2" hidden="1">'Actual VS Bud,PP,PY'!$O$3</definedName>
    <definedName name="QB_COLUMN_59203" localSheetId="1" hidden="1">'Actual VS Budget_Plan'!$K$3</definedName>
    <definedName name="QB_COLUMN_59203" localSheetId="3" hidden="1">'YTD &amp; Fcst'!$J$3</definedName>
    <definedName name="QB_COLUMN_59300" localSheetId="2" hidden="1">'Actual VS Bud,PP,PY'!#REF!</definedName>
    <definedName name="QB_COLUMN_59300" localSheetId="1" hidden="1">'Actual VS Budget_Plan'!#REF!</definedName>
    <definedName name="QB_COLUMN_59300" localSheetId="3" hidden="1">'YTD &amp; Fcst'!#REF!</definedName>
    <definedName name="QB_COLUMN_61211" localSheetId="2" hidden="1">'Actual VS Bud,PP,PY'!#REF!</definedName>
    <definedName name="QB_COLUMN_61211" localSheetId="1" hidden="1">'Actual VS Budget_Plan'!#REF!</definedName>
    <definedName name="QB_COLUMN_61211" localSheetId="3" hidden="1">'YTD &amp; Fcst'!#REF!</definedName>
    <definedName name="QB_COLUMN_61212" localSheetId="2" hidden="1">'Actual VS Bud,PP,PY'!#REF!</definedName>
    <definedName name="QB_COLUMN_61212" localSheetId="1" hidden="1">'Actual VS Budget_Plan'!#REF!</definedName>
    <definedName name="QB_COLUMN_61212" localSheetId="3" hidden="1">'YTD &amp; Fcst'!#REF!</definedName>
    <definedName name="QB_COLUMN_61213" localSheetId="2" hidden="1">'Actual VS Bud,PP,PY'!#REF!</definedName>
    <definedName name="QB_COLUMN_61213" localSheetId="1" hidden="1">'Actual VS Budget_Plan'!#REF!</definedName>
    <definedName name="QB_COLUMN_61213" localSheetId="3" hidden="1">'YTD &amp; Fcst'!#REF!</definedName>
    <definedName name="QB_COLUMN_61310" localSheetId="2" hidden="1">'Actual VS Bud,PP,PY'!#REF!</definedName>
    <definedName name="QB_COLUMN_61310" localSheetId="1" hidden="1">'Actual VS Budget_Plan'!#REF!</definedName>
    <definedName name="QB_COLUMN_61310" localSheetId="3" hidden="1">'YTD &amp; Fcst'!#REF!</definedName>
    <definedName name="QB_DATA_0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DATA_0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DATA_0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DATA_1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DATA_1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DATA_1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DATA_2" localSheetId="2" hidden="1">'Actual VS Bud,PP,PY'!#REF!,'Actual VS Bud,PP,PY'!$10:$10,'Actual VS Bud,PP,PY'!$11:$11,'Actual VS Bud,PP,PY'!$12:$12,'Actual VS Bud,PP,PY'!$16:$16,'Actual VS Bud,PP,PY'!$17:$17,'Actual VS Bud,PP,PY'!$18:$18,'Actual VS Bud,PP,PY'!$19:$19,'Actual VS Bud,PP,PY'!$20:$20,'Actual VS Bud,PP,PY'!$21:$21,'Actual VS Bud,PP,PY'!$22:$22,'Actual VS Bud,PP,PY'!$23:$23,'Actual VS Bud,PP,PY'!#REF!,'Actual VS Bud,PP,PY'!#REF!,'Actual VS Bud,PP,PY'!$25:$25,'Actual VS Bud,PP,PY'!$26:$26</definedName>
    <definedName name="QB_DATA_2" localSheetId="1" hidden="1">'Actual VS Budget_Plan'!#REF!,'Actual VS Budget_Plan'!$10:$10,'Actual VS Budget_Plan'!$11:$11,'Actual VS Budget_Plan'!$12:$12,'Actual VS Budget_Plan'!$16:$16,'Actual VS Budget_Plan'!$17:$17,'Actual VS Budget_Plan'!$18:$18,'Actual VS Budget_Plan'!$19:$19,'Actual VS Budget_Plan'!$20:$20,'Actual VS Budget_Plan'!$21:$21,'Actual VS Budget_Plan'!$22:$22,'Actual VS Budget_Plan'!$23:$23,'Actual VS Budget_Plan'!#REF!,'Actual VS Budget_Plan'!#REF!,'Actual VS Budget_Plan'!$25:$25,'Actual VS Budget_Plan'!$26:$26</definedName>
    <definedName name="QB_DATA_2" localSheetId="3" hidden="1">'YTD &amp; Fcst'!#REF!,'YTD &amp; Fcst'!$10:$10,'YTD &amp; Fcst'!$11:$11,'YTD &amp; Fcst'!$12:$12,'YTD &amp; Fcst'!$16:$16,'YTD &amp; Fcst'!$17:$17,'YTD &amp; Fcst'!$18:$18,'YTD &amp; Fcst'!$19:$19,'YTD &amp; Fcst'!$20:$20,'YTD &amp; Fcst'!$21:$21,'YTD &amp; Fcst'!$22:$22,'YTD &amp; Fcst'!$23:$23,'YTD &amp; Fcst'!#REF!,'YTD &amp; Fcst'!#REF!,'YTD &amp; Fcst'!$25:$25,'YTD &amp; Fcst'!$26:$26</definedName>
    <definedName name="QB_DATA_3" localSheetId="2" hidden="1">'Actual VS Bud,PP,PY'!$27:$27,'Actual VS Bud,PP,PY'!$28:$28,'Actual VS Bud,PP,PY'!#REF!,'Actual VS Bud,PP,PY'!#REF!,'Actual VS Bud,PP,PY'!$30:$30,'Actual VS Bud,PP,PY'!$32:$32,'Actual VS Bud,PP,PY'!$33:$33,'Actual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DATA_3" localSheetId="1" hidden="1">'Actual VS Budget_Plan'!$27:$27,'Actual VS Budget_Plan'!$28:$28,'Actual VS Budget_Plan'!#REF!,'Actual VS Budget_Plan'!#REF!,'Actual VS Budget_Plan'!$30:$30,'Actual VS Budget_Plan'!$32:$32,'Actual VS Budget_Plan'!$33:$33,'Actual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DATA_3" localSheetId="3" hidden="1">'YTD &amp; Fcst'!$27:$27,'YTD &amp; Fcst'!$28:$28,'YTD &amp; Fcst'!#REF!,'YTD &amp; Fcst'!#REF!,'YTD &amp; Fcst'!$30:$30,'YTD &amp; Fcst'!$32:$32,'YTD &amp; Fcst'!$33:$33,'YTD &amp; Fcst'!#REF!,'YTD &amp; Fcst'!#REF!,'YTD &amp; Fcst'!#REF!,'YTD &amp; Fcst'!#REF!,'YTD &amp; Fcst'!#REF!,'YTD &amp; Fcst'!#REF!,'YTD &amp; Fcst'!#REF!,'YTD &amp; Fcst'!#REF!,'YTD &amp; Fcst'!#REF!</definedName>
    <definedName name="QB_DATA_4" localSheetId="2" hidden="1">'Actual VS Bud,PP,PY'!#REF!,'Actual VS Bud,PP,PY'!#REF!,'Actual VS Bud,PP,PY'!#REF!,'Actual VS Bud,PP,PY'!#REF!,'Actual VS Bud,PP,PY'!#REF!,'Actual VS Bud,PP,PY'!#REF!,'Actual VS Bud,PP,PY'!#REF!</definedName>
    <definedName name="QB_DATA_4" localSheetId="1" hidden="1">'Actual VS Budget_Plan'!#REF!,'Actual VS Budget_Plan'!#REF!,'Actual VS Budget_Plan'!#REF!,'Actual VS Budget_Plan'!#REF!,'Actual VS Budget_Plan'!#REF!,'Actual VS Budget_Plan'!#REF!,'Actual VS Budget_Plan'!#REF!</definedName>
    <definedName name="QB_DATA_4" localSheetId="3" hidden="1">'YTD &amp; Fcst'!#REF!,'YTD &amp; Fcst'!#REF!,'YTD &amp; Fcst'!#REF!,'YTD &amp; Fcst'!#REF!,'YTD &amp; Fcst'!#REF!,'YTD &amp; Fcst'!#REF!,'YTD &amp; Fcst'!#REF!</definedName>
    <definedName name="QB_FORMULA_0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0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0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1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1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1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10" localSheetId="2" hidden="1">'Actual VS Bud,PP,PY'!#REF!,'Actual VS Bud,PP,PY'!#REF!,'Actual VS Bud,PP,PY'!#REF!,'Actual VS Bud,PP,PY'!#REF!,'Actual VS Bud,PP,PY'!$O$13,'Actual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10" localSheetId="1" hidden="1">'Actual VS Budget_Plan'!#REF!,'Actual VS Budget_Plan'!#REF!,'Actual VS Budget_Plan'!#REF!,'Actual VS Budget_Plan'!#REF!,'Actual VS Budget_Plan'!$K$13,'Actual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10" localSheetId="3" hidden="1">'YTD &amp; Fcst'!#REF!,'YTD &amp; Fcst'!#REF!,'YTD &amp; Fcst'!#REF!,'YTD &amp; Fcst'!#REF!,'YTD &amp; Fcst'!$J$13,'YTD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11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11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11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12" localSheetId="2" hidden="1">'Actual VS Bud,PP,PY'!$O$24,'Actual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12" localSheetId="1" hidden="1">'Actual VS Budget_Plan'!$K$24,'Actual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12" localSheetId="3" hidden="1">'YTD &amp; Fcst'!$J$24,'YTD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13" localSheetId="2" hidden="1">'Actual VS Bud,PP,PY'!#REF!,'Actual VS Bud,PP,PY'!#REF!,'Actual VS Bud,PP,PY'!#REF!,'Actual VS Bud,PP,PY'!#REF!,'Actual VS Bud,PP,PY'!$O$29,'Actual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13" localSheetId="1" hidden="1">'Actual VS Budget_Plan'!#REF!,'Actual VS Budget_Plan'!#REF!,'Actual VS Budget_Plan'!#REF!,'Actual VS Budget_Plan'!#REF!,'Actual VS Budget_Plan'!$K$29,'Actual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13" localSheetId="3" hidden="1">'YTD &amp; Fcst'!#REF!,'YTD &amp; Fcst'!#REF!,'YTD &amp; Fcst'!#REF!,'YTD &amp; Fcst'!#REF!,'YTD &amp; Fcst'!$J$29,'YTD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14" localSheetId="2" hidden="1">'Actual VS Bud,PP,PY'!#REF!,'Actual VS Bud,PP,PY'!#REF!,'Actual VS Bud,PP,PY'!#REF!,'Actual VS Bud,PP,PY'!#REF!,'Actual VS Bud,PP,PY'!$O$34,'Actual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14" localSheetId="1" hidden="1">'Actual VS Budget_Plan'!#REF!,'Actual VS Budget_Plan'!#REF!,'Actual VS Budget_Plan'!#REF!,'Actual VS Budget_Plan'!#REF!,'Actual VS Budget_Plan'!$K$34,'Actual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14" localSheetId="3" hidden="1">'YTD &amp; Fcst'!#REF!,'YTD &amp; Fcst'!#REF!,'YTD &amp; Fcst'!#REF!,'YTD &amp; Fcst'!#REF!,'YTD &amp; Fcst'!$J$34,'YTD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15" localSheetId="2" hidden="1">'Actual VS Bud,PP,PY'!#REF!,'Actual VS Bud,PP,PY'!#REF!,'Actual VS Bud,PP,PY'!#REF!,'Actual VS Bud,PP,PY'!#REF!,'Actual VS Bud,PP,PY'!$O$35,'Actual VS Bud,PP,PY'!#REF!,'Actual VS Bud,PP,PY'!#REF!,'Actual VS Bud,PP,PY'!#REF!,'Actual VS Bud,PP,PY'!#REF!,'Actual VS Bud,PP,PY'!#REF!,'Actual VS Bud,PP,PY'!#REF!,'Actual VS Bud,PP,PY'!#REF!,'Actual VS Bud,PP,PY'!$O$36,'Actual VS Bud,PP,PY'!#REF!,'Actual VS Bud,PP,PY'!#REF!,'Actual VS Bud,PP,PY'!#REF!</definedName>
    <definedName name="QB_FORMULA_15" localSheetId="1" hidden="1">'Actual VS Budget_Plan'!#REF!,'Actual VS Budget_Plan'!#REF!,'Actual VS Budget_Plan'!#REF!,'Actual VS Budget_Plan'!#REF!,'Actual VS Budget_Plan'!$K$35,'Actual VS Budget_Plan'!#REF!,'Actual VS Budget_Plan'!#REF!,'Actual VS Budget_Plan'!#REF!,'Actual VS Budget_Plan'!#REF!,'Actual VS Budget_Plan'!#REF!,'Actual VS Budget_Plan'!#REF!,'Actual VS Budget_Plan'!#REF!,'Actual VS Budget_Plan'!$K$36,'Actual VS Budget_Plan'!#REF!,'Actual VS Budget_Plan'!#REF!,'Actual VS Budget_Plan'!#REF!</definedName>
    <definedName name="QB_FORMULA_15" localSheetId="3" hidden="1">'YTD &amp; Fcst'!#REF!,'YTD &amp; Fcst'!#REF!,'YTD &amp; Fcst'!#REF!,'YTD &amp; Fcst'!#REF!,'YTD &amp; Fcst'!$J$35,'YTD &amp; Fcst'!#REF!,'YTD &amp; Fcst'!#REF!,'YTD &amp; Fcst'!#REF!,'YTD &amp; Fcst'!#REF!,'YTD &amp; Fcst'!#REF!,'YTD &amp; Fcst'!#REF!,'YTD &amp; Fcst'!#REF!,'YTD &amp; Fcst'!$J$36,'YTD &amp; Fcst'!#REF!,'YTD &amp; Fcst'!#REF!,'YTD &amp; Fcst'!#REF!</definedName>
    <definedName name="QB_FORMULA_16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Bud,PP,PY'!$O$37,'Actual VS Bud,PP,PY'!#REF!,'Actual VS Bud,PP,PY'!#REF!,'Actual VS Bud,PP,PY'!#REF!</definedName>
    <definedName name="QB_FORMULA_16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Budget_Plan'!$K$37,'Actual VS Budget_Plan'!#REF!,'Actual VS Budget_Plan'!#REF!,'Actual VS Budget_Plan'!#REF!</definedName>
    <definedName name="QB_FORMULA_16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Fcst'!$J$37,'YTD &amp; Fcst'!#REF!,'YTD &amp; Fcst'!#REF!,'YTD &amp; Fcst'!#REF!</definedName>
    <definedName name="QB_FORMULA_17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17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17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18" localSheetId="2" hidden="1">'Actual VS Bud,PP,PY'!#REF!,'Actual VS Bud,PP,PY'!#REF!,'Actual VS Bud,PP,PY'!#REF!,'Actual VS Bud,PP,PY'!#REF!,'Actual VS Bud,PP,PY'!#REF!,'Actual VS Bud,PP,PY'!#REF!,'Actual VS Bud,PP,PY'!$O$38,'Actual VS Bud,PP,PY'!#REF!,'Actual VS Bud,PP,PY'!#REF!,'Actual VS Bud,PP,PY'!#REF!,'Actual VS Bud,PP,PY'!#REF!,'Actual VS Bud,PP,PY'!#REF!,'Actual VS Bud,PP,PY'!#REF!,'Actual VS Bud,PP,PY'!#REF!,'Actual VS Bud,PP,PY'!$O$39,'Actual VS Bud,PP,PY'!#REF!</definedName>
    <definedName name="QB_FORMULA_18" localSheetId="1" hidden="1">'Actual VS Budget_Plan'!#REF!,'Actual VS Budget_Plan'!#REF!,'Actual VS Budget_Plan'!#REF!,'Actual VS Budget_Plan'!#REF!,'Actual VS Budget_Plan'!#REF!,'Actual VS Budget_Plan'!#REF!,'Actual VS Budget_Plan'!$K$38,'Actual VS Budget_Plan'!#REF!,'Actual VS Budget_Plan'!#REF!,'Actual VS Budget_Plan'!#REF!,'Actual VS Budget_Plan'!#REF!,'Actual VS Budget_Plan'!#REF!,'Actual VS Budget_Plan'!#REF!,'Actual VS Budget_Plan'!#REF!,'Actual VS Budget_Plan'!$K$39,'Actual VS Budget_Plan'!#REF!</definedName>
    <definedName name="QB_FORMULA_18" localSheetId="3" hidden="1">'YTD &amp; Fcst'!#REF!,'YTD &amp; Fcst'!#REF!,'YTD &amp; Fcst'!#REF!,'YTD &amp; Fcst'!#REF!,'YTD &amp; Fcst'!#REF!,'YTD &amp; Fcst'!#REF!,'YTD &amp; Fcst'!$J$38,'YTD &amp; Fcst'!#REF!,'YTD &amp; Fcst'!#REF!,'YTD &amp; Fcst'!#REF!,'YTD &amp; Fcst'!#REF!,'YTD &amp; Fcst'!#REF!,'YTD &amp; Fcst'!#REF!,'YTD &amp; Fcst'!#REF!,'YTD &amp; Fcst'!$J$39,'YTD &amp; Fcst'!#REF!</definedName>
    <definedName name="QB_FORMULA_19" localSheetId="2" hidden="1">'Actual VS Bud,PP,PY'!#REF!,'Actual VS Bud,PP,PY'!#REF!,'Actual VS Bud,PP,PY'!#REF!,'Actual VS Bud,PP,PY'!#REF!,'Actual VS Bud,PP,PY'!#REF!,'Actual VS Bud,PP,PY'!#REF!,'Actual VS Bud,PP,PY'!$O$45,'Actual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19" localSheetId="1" hidden="1">'Actual VS Budget_Plan'!#REF!,'Actual VS Budget_Plan'!#REF!,'Actual VS Budget_Plan'!#REF!,'Actual VS Budget_Plan'!#REF!,'Actual VS Budget_Plan'!#REF!,'Actual VS Budget_Plan'!#REF!,'Actual VS Budget_Plan'!$K$45,'Actual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19" localSheetId="3" hidden="1">'YTD &amp; Fcst'!#REF!,'YTD &amp; Fcst'!#REF!,'YTD &amp; Fcst'!#REF!,'YTD &amp; Fcst'!#REF!,'YTD &amp; Fcst'!#REF!,'YTD &amp; Fcst'!#REF!,'YTD &amp; Fcst'!$J$45,'YTD &amp; Fcst'!#REF!,'YTD &amp; Fcst'!#REF!,'YTD &amp; Fcst'!#REF!,'YTD &amp; Fcst'!#REF!,'YTD &amp; Fcst'!#REF!,'YTD &amp; Fcst'!#REF!,'YTD &amp; Fcst'!#REF!,'YTD &amp; Fcst'!#REF!,'YTD &amp; Fcst'!#REF!</definedName>
    <definedName name="QB_FORMULA_2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2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2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20" localSheetId="2" hidden="1">'Actual VS Bud,PP,PY'!$O$41,'Actual VS Bud,PP,PY'!#REF!,'Actual VS Bud,PP,PY'!#REF!,'Actual VS Bud,PP,PY'!#REF!,'Actual VS Bud,PP,PY'!#REF!,'Actual VS Bud,PP,PY'!#REF!,'Actual VS Bud,PP,PY'!#REF!,'Actual VS Bud,PP,PY'!#REF!,'Actual VS Bud,PP,PY'!#REF!,'Actual VS Bud,PP,PY'!#REF!,'Actual VS Bud,PP,PY'!$O$42,'Actual VS Bud,PP,PY'!#REF!,'Actual VS Bud,PP,PY'!#REF!,'Actual VS Bud,PP,PY'!#REF!,'Actual VS Bud,PP,PY'!#REF!,'Actual VS Bud,PP,PY'!#REF!</definedName>
    <definedName name="QB_FORMULA_20" localSheetId="1" hidden="1">'Actual VS Budget_Plan'!$K$41,'Actual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Budget_Plan'!$K$42,'Actual VS Budget_Plan'!#REF!,'Actual VS Budget_Plan'!#REF!,'Actual VS Budget_Plan'!#REF!,'Actual VS Budget_Plan'!#REF!,'Actual VS Budget_Plan'!#REF!</definedName>
    <definedName name="QB_FORMULA_20" localSheetId="3" hidden="1">'YTD &amp; Fcst'!$J$41,'YTD &amp; Fcst'!#REF!,'YTD &amp; Fcst'!#REF!,'YTD &amp; Fcst'!#REF!,'YTD &amp; Fcst'!#REF!,'YTD &amp; Fcst'!#REF!,'YTD &amp; Fcst'!#REF!,'YTD &amp; Fcst'!#REF!,'YTD &amp; Fcst'!#REF!,'YTD &amp; Fcst'!#REF!,'YTD &amp; Fcst'!$J$42,'YTD &amp; Fcst'!#REF!,'YTD &amp; Fcst'!#REF!,'YTD &amp; Fcst'!#REF!,'YTD &amp; Fcst'!#REF!,'YTD &amp; Fcst'!#REF!</definedName>
    <definedName name="QB_FORMULA_21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21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21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3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3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3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4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Bud,PP,PY'!$O$4,'Actual VS Bud,PP,PY'!#REF!,'Actual VS Bud,PP,PY'!#REF!,'Actual VS Bud,PP,PY'!#REF!</definedName>
    <definedName name="QB_FORMULA_4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Budget_Plan'!$K$4,'Actual VS Budget_Plan'!#REF!,'Actual VS Budget_Plan'!#REF!,'Actual VS Budget_Plan'!#REF!</definedName>
    <definedName name="QB_FORMULA_4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Fcst'!$J$4,'YTD &amp; Fcst'!#REF!,'YTD &amp; Fcst'!#REF!,'YTD &amp; Fcst'!#REF!</definedName>
    <definedName name="QB_FORMULA_5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5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5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6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6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6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7" localSheetId="2" hidden="1">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7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7" localSheetId="3" hidden="1">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Fcst'!#REF!,'YTD &amp; Fcst'!#REF!</definedName>
    <definedName name="QB_FORMULA_8" localSheetId="2" hidden="1">'Actual VS Bud,PP,PY'!#REF!,'Actual VS Bud,PP,PY'!#REF!,'Actual VS Bud,PP,PY'!#REF!,'Actual VS Bud,PP,PY'!#REF!,'Actual VS Bud,PP,PY'!#REF!,'Actual VS Bud,PP,PY'!#REF!,'Actual VS Bud,PP,PY'!#REF!,'Actual VS Bud,PP,PY'!#REF!,'Actual VS Bud,PP,PY'!$O$5,'Actual VS Bud,PP,PY'!#REF!,'Actual VS Bud,PP,PY'!#REF!,'Actual VS Bud,PP,PY'!#REF!,'Actual VS Bud,PP,PY'!#REF!,'Actual VS Bud,PP,PY'!#REF!,'Actual VS Bud,PP,PY'!#REF!,'Actual VS Bud,PP,PY'!#REF!</definedName>
    <definedName name="QB_FORMULA_8" localSheetId="1" hidden="1">'Actual VS Budget_Plan'!#REF!,'Actual VS Budget_Plan'!#REF!,'Actual VS Budget_Plan'!#REF!,'Actual VS Budget_Plan'!#REF!,'Actual VS Budget_Plan'!#REF!,'Actual VS Budget_Plan'!#REF!,'Actual VS Budget_Plan'!#REF!,'Actual VS Budget_Plan'!#REF!,'Actual VS Budget_Plan'!$K$5,'Actual VS Budget_Plan'!#REF!,'Actual VS Budget_Plan'!#REF!,'Actual VS Budget_Plan'!#REF!,'Actual VS Budget_Plan'!#REF!,'Actual VS Budget_Plan'!#REF!,'Actual VS Budget_Plan'!#REF!,'Actual VS Budget_Plan'!#REF!</definedName>
    <definedName name="QB_FORMULA_8" localSheetId="3" hidden="1">'YTD &amp; Fcst'!#REF!,'YTD &amp; Fcst'!#REF!,'YTD &amp; Fcst'!#REF!,'YTD &amp; Fcst'!#REF!,'YTD &amp; Fcst'!#REF!,'YTD &amp; Fcst'!#REF!,'YTD &amp; Fcst'!#REF!,'YTD &amp; Fcst'!#REF!,'YTD &amp; Fcst'!$J$5,'YTD &amp; Fcst'!#REF!,'YTD &amp; Fcst'!#REF!,'YTD &amp; Fcst'!#REF!,'YTD &amp; Fcst'!#REF!,'YTD &amp; Fcst'!#REF!,'YTD &amp; Fcst'!#REF!,'YTD &amp; Fcst'!#REF!</definedName>
    <definedName name="QB_FORMULA_9" localSheetId="2" hidden="1">'Actual VS Bud,PP,PY'!#REF!,'Actual VS Bud,PP,PY'!#REF!,'Actual VS Bud,PP,PY'!#REF!,'Actual VS Bud,PP,PY'!#REF!,'Actual VS Bud,PP,PY'!#REF!,'Actual VS Bud,PP,PY'!#REF!,'Actual VS Bud,PP,PY'!$O$9,'Actual VS Bud,PP,PY'!#REF!,'Actual VS Bud,PP,PY'!#REF!,'Actual VS Bud,PP,PY'!#REF!,'Actual VS Bud,PP,PY'!#REF!,'Actual VS Bud,PP,PY'!#REF!,'Actual VS Bud,PP,PY'!#REF!,'Actual VS Bud,PP,PY'!#REF!,'Actual VS Bud,PP,PY'!#REF!,'Actual VS Bud,PP,PY'!#REF!</definedName>
    <definedName name="QB_FORMULA_9" localSheetId="1" hidden="1">'Actual VS Budget_Plan'!#REF!,'Actual VS Budget_Plan'!#REF!,'Actual VS Budget_Plan'!#REF!,'Actual VS Budget_Plan'!#REF!,'Actual VS Budget_Plan'!#REF!,'Actual VS Budget_Plan'!#REF!,'Actual VS Budget_Plan'!$K$9,'Actual VS Budget_Plan'!#REF!,'Actual VS Budget_Plan'!#REF!,'Actual VS Budget_Plan'!#REF!,'Actual VS Budget_Plan'!#REF!,'Actual VS Budget_Plan'!#REF!,'Actual VS Budget_Plan'!#REF!,'Actual VS Budget_Plan'!#REF!,'Actual VS Budget_Plan'!#REF!,'Actual VS Budget_Plan'!#REF!</definedName>
    <definedName name="QB_FORMULA_9" localSheetId="3" hidden="1">'YTD &amp; Fcst'!#REF!,'YTD &amp; Fcst'!#REF!,'YTD &amp; Fcst'!#REF!,'YTD &amp; Fcst'!#REF!,'YTD &amp; Fcst'!#REF!,'YTD &amp; Fcst'!#REF!,'YTD &amp; Fcst'!$J$9,'YTD &amp; Fcst'!#REF!,'YTD &amp; Fcst'!#REF!,'YTD &amp; Fcst'!#REF!,'YTD &amp; Fcst'!#REF!,'YTD &amp; Fcst'!#REF!,'YTD &amp; Fcst'!#REF!,'YTD &amp; Fcst'!#REF!,'YTD &amp; Fcst'!#REF!,'YTD &amp; Fcst'!#REF!</definedName>
    <definedName name="QB_ROW_100260" localSheetId="2" hidden="1">'Actual VS Bud,PP,PY'!#REF!</definedName>
    <definedName name="QB_ROW_100260" localSheetId="1" hidden="1">'Actual VS Budget_Plan'!#REF!</definedName>
    <definedName name="QB_ROW_100260" localSheetId="3" hidden="1">'YTD &amp; Fcst'!#REF!</definedName>
    <definedName name="QB_ROW_103260" localSheetId="2" hidden="1">'Actual VS Bud,PP,PY'!#REF!</definedName>
    <definedName name="QB_ROW_103260" localSheetId="1" hidden="1">'Actual VS Budget_Plan'!#REF!</definedName>
    <definedName name="QB_ROW_103260" localSheetId="3" hidden="1">'YTD &amp; Fcst'!#REF!</definedName>
    <definedName name="QB_ROW_11040" localSheetId="2" hidden="1">'Actual VS Bud,PP,PY'!#REF!</definedName>
    <definedName name="QB_ROW_11040" localSheetId="1" hidden="1">'Actual VS Budget_Plan'!#REF!</definedName>
    <definedName name="QB_ROW_11040" localSheetId="3" hidden="1">'YTD &amp; Fcst'!#REF!</definedName>
    <definedName name="QB_ROW_11340" localSheetId="2" hidden="1">'Actual VS Bud,PP,PY'!$E$37</definedName>
    <definedName name="QB_ROW_11340" localSheetId="1" hidden="1">'Actual VS Budget_Plan'!$E$37</definedName>
    <definedName name="QB_ROW_11340" localSheetId="3" hidden="1">'YTD &amp; Fcst'!$E$37</definedName>
    <definedName name="QB_ROW_117250" localSheetId="2" hidden="1">'Actual VS Bud,PP,PY'!$F$22</definedName>
    <definedName name="QB_ROW_117250" localSheetId="1" hidden="1">'Actual VS Budget_Plan'!$F$22</definedName>
    <definedName name="QB_ROW_117250" localSheetId="3" hidden="1">'YTD &amp; Fcst'!$F$22</definedName>
    <definedName name="QB_ROW_118260" localSheetId="2" hidden="1">'Actual VS Bud,PP,PY'!#REF!</definedName>
    <definedName name="QB_ROW_118260" localSheetId="1" hidden="1">'Actual VS Budget_Plan'!#REF!</definedName>
    <definedName name="QB_ROW_118260" localSheetId="3" hidden="1">'YTD &amp; Fcst'!#REF!</definedName>
    <definedName name="QB_ROW_120250" localSheetId="2" hidden="1">'Actual VS Bud,PP,PY'!$F$23</definedName>
    <definedName name="QB_ROW_120250" localSheetId="1" hidden="1">'Actual VS Budget_Plan'!$F$23</definedName>
    <definedName name="QB_ROW_120250" localSheetId="3" hidden="1">'YTD &amp; Fcst'!$F$23</definedName>
    <definedName name="QB_ROW_121350" localSheetId="2" hidden="1">'Actual VS Bud,PP,PY'!$F$25</definedName>
    <definedName name="QB_ROW_121350" localSheetId="1" hidden="1">'Actual VS Budget_Plan'!$F$25</definedName>
    <definedName name="QB_ROW_121350" localSheetId="3" hidden="1">'YTD &amp; Fcst'!$F$25</definedName>
    <definedName name="QB_ROW_122350" localSheetId="2" hidden="1">'Actual VS Bud,PP,PY'!$F$27</definedName>
    <definedName name="QB_ROW_122350" localSheetId="1" hidden="1">'Actual VS Budget_Plan'!$F$27</definedName>
    <definedName name="QB_ROW_122350" localSheetId="3" hidden="1">'YTD &amp; Fcst'!$F$27</definedName>
    <definedName name="QB_ROW_12250" localSheetId="2" hidden="1">'Actual VS Bud,PP,PY'!#REF!</definedName>
    <definedName name="QB_ROW_12250" localSheetId="1" hidden="1">'Actual VS Budget_Plan'!#REF!</definedName>
    <definedName name="QB_ROW_12250" localSheetId="3" hidden="1">'YTD &amp; Fcst'!#REF!</definedName>
    <definedName name="QB_ROW_123350" localSheetId="2" hidden="1">'Actual VS Bud,PP,PY'!$F$28</definedName>
    <definedName name="QB_ROW_123350" localSheetId="1" hidden="1">'Actual VS Budget_Plan'!$F$28</definedName>
    <definedName name="QB_ROW_123350" localSheetId="3" hidden="1">'YTD &amp; Fcst'!$F$28</definedName>
    <definedName name="QB_ROW_124050" localSheetId="2" hidden="1">'Actual VS Bud,PP,PY'!#REF!</definedName>
    <definedName name="QB_ROW_124050" localSheetId="1" hidden="1">'Actual VS Budget_Plan'!#REF!</definedName>
    <definedName name="QB_ROW_124050" localSheetId="3" hidden="1">'YTD &amp; Fcst'!#REF!</definedName>
    <definedName name="QB_ROW_124260" localSheetId="2" hidden="1">'Actual VS Bud,PP,PY'!#REF!</definedName>
    <definedName name="QB_ROW_124260" localSheetId="1" hidden="1">'Actual VS Budget_Plan'!#REF!</definedName>
    <definedName name="QB_ROW_124260" localSheetId="3" hidden="1">'YTD &amp; Fcst'!#REF!</definedName>
    <definedName name="QB_ROW_124350" localSheetId="2" hidden="1">'Actual VS Bud,PP,PY'!$F$29</definedName>
    <definedName name="QB_ROW_124350" localSheetId="1" hidden="1">'Actual VS Budget_Plan'!$F$29</definedName>
    <definedName name="QB_ROW_124350" localSheetId="3" hidden="1">'YTD &amp; Fcst'!$F$29</definedName>
    <definedName name="QB_ROW_125350" localSheetId="2" hidden="1">'Actual VS Bud,PP,PY'!$F$30</definedName>
    <definedName name="QB_ROW_125350" localSheetId="1" hidden="1">'Actual VS Budget_Plan'!$F$30</definedName>
    <definedName name="QB_ROW_125350" localSheetId="3" hidden="1">'YTD &amp; Fcst'!$F$30</definedName>
    <definedName name="QB_ROW_126250" localSheetId="2" hidden="1">'Actual VS Bud,PP,PY'!#REF!</definedName>
    <definedName name="QB_ROW_126250" localSheetId="1" hidden="1">'Actual VS Budget_Plan'!#REF!</definedName>
    <definedName name="QB_ROW_126250" localSheetId="3" hidden="1">'YTD &amp; Fcst'!#REF!</definedName>
    <definedName name="QB_ROW_129350" localSheetId="2" hidden="1">'Actual VS Bud,PP,PY'!$F$11</definedName>
    <definedName name="QB_ROW_129350" localSheetId="1" hidden="1">'Actual VS Budget_Plan'!$F$11</definedName>
    <definedName name="QB_ROW_129350" localSheetId="3" hidden="1">'YTD &amp; Fcst'!$F$11</definedName>
    <definedName name="QB_ROW_13050" localSheetId="2" hidden="1">'Actual VS Bud,PP,PY'!#REF!</definedName>
    <definedName name="QB_ROW_13050" localSheetId="1" hidden="1">'Actual VS Budget_Plan'!#REF!</definedName>
    <definedName name="QB_ROW_13050" localSheetId="3" hidden="1">'YTD &amp; Fcst'!#REF!</definedName>
    <definedName name="QB_ROW_13350" localSheetId="2" hidden="1">'Actual VS Bud,PP,PY'!$F$9</definedName>
    <definedName name="QB_ROW_13350" localSheetId="1" hidden="1">'Actual VS Budget_Plan'!$F$9</definedName>
    <definedName name="QB_ROW_13350" localSheetId="3" hidden="1">'YTD &amp; Fcst'!$F$9</definedName>
    <definedName name="QB_ROW_136260" localSheetId="2" hidden="1">'Actual VS Bud,PP,PY'!#REF!</definedName>
    <definedName name="QB_ROW_136260" localSheetId="1" hidden="1">'Actual VS Budget_Plan'!#REF!</definedName>
    <definedName name="QB_ROW_136260" localSheetId="3" hidden="1">'YTD &amp; Fcst'!#REF!</definedName>
    <definedName name="QB_ROW_139260" localSheetId="2" hidden="1">'Actual VS Bud,PP,PY'!#REF!</definedName>
    <definedName name="QB_ROW_139260" localSheetId="1" hidden="1">'Actual VS Budget_Plan'!#REF!</definedName>
    <definedName name="QB_ROW_139260" localSheetId="3" hidden="1">'YTD &amp; Fcst'!#REF!</definedName>
    <definedName name="QB_ROW_140260" localSheetId="2" hidden="1">'Actual VS Bud,PP,PY'!#REF!</definedName>
    <definedName name="QB_ROW_140260" localSheetId="1" hidden="1">'Actual VS Budget_Plan'!#REF!</definedName>
    <definedName name="QB_ROW_140260" localSheetId="3" hidden="1">'YTD &amp; Fcst'!#REF!</definedName>
    <definedName name="QB_ROW_143260" localSheetId="2" hidden="1">'Actual VS Bud,PP,PY'!#REF!</definedName>
    <definedName name="QB_ROW_143260" localSheetId="1" hidden="1">'Actual VS Budget_Plan'!#REF!</definedName>
    <definedName name="QB_ROW_143260" localSheetId="3" hidden="1">'YTD &amp; Fcst'!#REF!</definedName>
    <definedName name="QB_ROW_15050" localSheetId="2" hidden="1">'Actual VS Bud,PP,PY'!#REF!</definedName>
    <definedName name="QB_ROW_15050" localSheetId="1" hidden="1">'Actual VS Budget_Plan'!#REF!</definedName>
    <definedName name="QB_ROW_15050" localSheetId="3" hidden="1">'YTD &amp; Fcst'!#REF!</definedName>
    <definedName name="QB_ROW_15350" localSheetId="2" hidden="1">'Actual VS Bud,PP,PY'!$F$34</definedName>
    <definedName name="QB_ROW_15350" localSheetId="1" hidden="1">'Actual VS Budget_Plan'!$F$34</definedName>
    <definedName name="QB_ROW_15350" localSheetId="3" hidden="1">'YTD &amp; Fcst'!$F$34</definedName>
    <definedName name="QB_ROW_162250" localSheetId="2" hidden="1">'Actual VS Bud,PP,PY'!$F$32</definedName>
    <definedName name="QB_ROW_162250" localSheetId="1" hidden="1">'Actual VS Budget_Plan'!$F$32</definedName>
    <definedName name="QB_ROW_162250" localSheetId="3" hidden="1">'YTD &amp; Fcst'!$F$32</definedName>
    <definedName name="QB_ROW_16350" localSheetId="2" hidden="1">'Actual VS Bud,PP,PY'!#REF!</definedName>
    <definedName name="QB_ROW_16350" localSheetId="1" hidden="1">'Actual VS Budget_Plan'!#REF!</definedName>
    <definedName name="QB_ROW_16350" localSheetId="3" hidden="1">'YTD &amp; Fcst'!#REF!</definedName>
    <definedName name="QB_ROW_168250" localSheetId="2" hidden="1">'Actual VS Bud,PP,PY'!$F$33</definedName>
    <definedName name="QB_ROW_168250" localSheetId="1" hidden="1">'Actual VS Budget_Plan'!$F$33</definedName>
    <definedName name="QB_ROW_168250" localSheetId="3" hidden="1">'YTD &amp; Fcst'!$F$33</definedName>
    <definedName name="QB_ROW_169050" localSheetId="2" hidden="1">'Actual VS Bud,PP,PY'!#REF!</definedName>
    <definedName name="QB_ROW_169050" localSheetId="1" hidden="1">'Actual VS Budget_Plan'!#REF!</definedName>
    <definedName name="QB_ROW_169050" localSheetId="3" hidden="1">'YTD &amp; Fcst'!#REF!</definedName>
    <definedName name="QB_ROW_169350" localSheetId="2" hidden="1">'Actual VS Bud,PP,PY'!$F$24</definedName>
    <definedName name="QB_ROW_169350" localSheetId="1" hidden="1">'Actual VS Budget_Plan'!$F$24</definedName>
    <definedName name="QB_ROW_169350" localSheetId="3" hidden="1">'YTD &amp; Fcst'!$F$24</definedName>
    <definedName name="QB_ROW_17250" localSheetId="2" hidden="1">'Actual VS Bud,PP,PY'!#REF!</definedName>
    <definedName name="QB_ROW_17250" localSheetId="1" hidden="1">'Actual VS Budget_Plan'!#REF!</definedName>
    <definedName name="QB_ROW_17250" localSheetId="3" hidden="1">'YTD &amp; Fcst'!#REF!</definedName>
    <definedName name="QB_ROW_18301" localSheetId="2" hidden="1">'Actual VS Bud,PP,PY'!#REF!</definedName>
    <definedName name="QB_ROW_18301" localSheetId="1" hidden="1">'Actual VS Budget_Plan'!#REF!</definedName>
    <definedName name="QB_ROW_18301" localSheetId="3" hidden="1">'YTD &amp; Fcst'!#REF!</definedName>
    <definedName name="QB_ROW_188250" localSheetId="2" hidden="1">'Actual VS Bud,PP,PY'!#REF!</definedName>
    <definedName name="QB_ROW_188250" localSheetId="1" hidden="1">'Actual VS Budget_Plan'!#REF!</definedName>
    <definedName name="QB_ROW_188250" localSheetId="3" hidden="1">'YTD &amp; Fcst'!#REF!</definedName>
    <definedName name="QB_ROW_19011" localSheetId="2" hidden="1">'Actual VS Bud,PP,PY'!#REF!</definedName>
    <definedName name="QB_ROW_19011" localSheetId="1" hidden="1">'Actual VS Budget_Plan'!#REF!</definedName>
    <definedName name="QB_ROW_19011" localSheetId="3" hidden="1">'YTD &amp; Fcst'!#REF!</definedName>
    <definedName name="QB_ROW_19260" localSheetId="2" hidden="1">'Actual VS Bud,PP,PY'!#REF!</definedName>
    <definedName name="QB_ROW_19260" localSheetId="1" hidden="1">'Actual VS Budget_Plan'!#REF!</definedName>
    <definedName name="QB_ROW_19260" localSheetId="3" hidden="1">'YTD &amp; Fcst'!#REF!</definedName>
    <definedName name="QB_ROW_19311" localSheetId="2" hidden="1">'Actual VS Bud,PP,PY'!$B$45</definedName>
    <definedName name="QB_ROW_19311" localSheetId="1" hidden="1">'Actual VS Budget_Plan'!$B$45</definedName>
    <definedName name="QB_ROW_19311" localSheetId="3" hidden="1">'YTD &amp; Fcst'!$B$45</definedName>
    <definedName name="QB_ROW_197260" localSheetId="2" hidden="1">'Actual VS Bud,PP,PY'!#REF!</definedName>
    <definedName name="QB_ROW_197260" localSheetId="1" hidden="1">'Actual VS Budget_Plan'!#REF!</definedName>
    <definedName name="QB_ROW_197260" localSheetId="3" hidden="1">'YTD &amp; Fcst'!#REF!</definedName>
    <definedName name="QB_ROW_198260" localSheetId="2" hidden="1">'Actual VS Bud,PP,PY'!#REF!</definedName>
    <definedName name="QB_ROW_198260" localSheetId="1" hidden="1">'Actual VS Budget_Plan'!#REF!</definedName>
    <definedName name="QB_ROW_198260" localSheetId="3" hidden="1">'YTD &amp; Fcst'!#REF!</definedName>
    <definedName name="QB_ROW_20031" localSheetId="2" hidden="1">'Actual VS Bud,PP,PY'!#REF!</definedName>
    <definedName name="QB_ROW_20031" localSheetId="1" hidden="1">'Actual VS Budget_Plan'!#REF!</definedName>
    <definedName name="QB_ROW_20031" localSheetId="3" hidden="1">'YTD &amp; Fcst'!#REF!</definedName>
    <definedName name="QB_ROW_20331" localSheetId="2" hidden="1">'Actual VS Bud,PP,PY'!$D$4</definedName>
    <definedName name="QB_ROW_20331" localSheetId="1" hidden="1">'Actual VS Budget_Plan'!$D$4</definedName>
    <definedName name="QB_ROW_20331" localSheetId="3" hidden="1">'YTD &amp; Fcst'!$D$4</definedName>
    <definedName name="QB_ROW_21031" localSheetId="2" hidden="1">'Actual VS Bud,PP,PY'!#REF!</definedName>
    <definedName name="QB_ROW_21031" localSheetId="1" hidden="1">'Actual VS Budget_Plan'!#REF!</definedName>
    <definedName name="QB_ROW_21031" localSheetId="3" hidden="1">'YTD &amp; Fcst'!#REF!</definedName>
    <definedName name="QB_ROW_21331" localSheetId="2" hidden="1">'Actual VS Bud,PP,PY'!$D$39</definedName>
    <definedName name="QB_ROW_21331" localSheetId="1" hidden="1">'Actual VS Budget_Plan'!$D$39</definedName>
    <definedName name="QB_ROW_21331" localSheetId="3" hidden="1">'YTD &amp; Fcst'!$D$39</definedName>
    <definedName name="QB_ROW_22011" localSheetId="2" hidden="1">'Actual VS Bud,PP,PY'!#REF!</definedName>
    <definedName name="QB_ROW_22011" localSheetId="1" hidden="1">'Actual VS Budget_Plan'!#REF!</definedName>
    <definedName name="QB_ROW_22011" localSheetId="3" hidden="1">'YTD &amp; Fcst'!#REF!</definedName>
    <definedName name="QB_ROW_22311" localSheetId="2" hidden="1">'Actual VS Bud,PP,PY'!#REF!</definedName>
    <definedName name="QB_ROW_22311" localSheetId="1" hidden="1">'Actual VS Budget_Plan'!#REF!</definedName>
    <definedName name="QB_ROW_22311" localSheetId="3" hidden="1">'YTD &amp; Fcst'!#REF!</definedName>
    <definedName name="QB_ROW_23021" localSheetId="2" hidden="1">'Actual VS Bud,PP,PY'!#REF!</definedName>
    <definedName name="QB_ROW_23021" localSheetId="1" hidden="1">'Actual VS Budget_Plan'!#REF!</definedName>
    <definedName name="QB_ROW_23021" localSheetId="3" hidden="1">'YTD &amp; Fcst'!#REF!</definedName>
    <definedName name="QB_ROW_23230" localSheetId="2" hidden="1">'Actual VS Bud,PP,PY'!#REF!</definedName>
    <definedName name="QB_ROW_23230" localSheetId="1" hidden="1">'Actual VS Budget_Plan'!#REF!</definedName>
    <definedName name="QB_ROW_23230" localSheetId="3" hidden="1">'YTD &amp; Fcst'!#REF!</definedName>
    <definedName name="QB_ROW_23321" localSheetId="2" hidden="1">'Actual VS Bud,PP,PY'!$E$41</definedName>
    <definedName name="QB_ROW_23321" localSheetId="1" hidden="1">'Actual VS Budget_Plan'!$E$41</definedName>
    <definedName name="QB_ROW_23321" localSheetId="3" hidden="1">'YTD &amp; Fcst'!$E$41</definedName>
    <definedName name="QB_ROW_24021" localSheetId="2" hidden="1">'Actual VS Bud,PP,PY'!#REF!</definedName>
    <definedName name="QB_ROW_24021" localSheetId="1" hidden="1">'Actual VS Budget_Plan'!#REF!</definedName>
    <definedName name="QB_ROW_24021" localSheetId="3" hidden="1">'YTD &amp; Fcst'!#REF!</definedName>
    <definedName name="QB_ROW_24321" localSheetId="2" hidden="1">'Actual VS Bud,PP,PY'!$E$42</definedName>
    <definedName name="QB_ROW_24321" localSheetId="1" hidden="1">'Actual VS Budget_Plan'!$E$42</definedName>
    <definedName name="QB_ROW_24321" localSheetId="3" hidden="1">'YTD &amp; Fcst'!$E$42</definedName>
    <definedName name="QB_ROW_254040" localSheetId="2" hidden="1">'Actual VS Bud,PP,PY'!$E$15</definedName>
    <definedName name="QB_ROW_254040" localSheetId="1" hidden="1">'Actual VS Budget_Plan'!$E$15</definedName>
    <definedName name="QB_ROW_254040" localSheetId="3" hidden="1">'YTD &amp; Fcst'!$E$15</definedName>
    <definedName name="QB_ROW_254340" localSheetId="2" hidden="1">'Actual VS Bud,PP,PY'!$E$36</definedName>
    <definedName name="QB_ROW_254340" localSheetId="1" hidden="1">'Actual VS Budget_Plan'!$E$36</definedName>
    <definedName name="QB_ROW_254340" localSheetId="3" hidden="1">'YTD &amp; Fcst'!$E$36</definedName>
    <definedName name="QB_ROW_255040" localSheetId="2" hidden="1">'Actual VS Bud,PP,PY'!#REF!</definedName>
    <definedName name="QB_ROW_255040" localSheetId="1" hidden="1">'Actual VS Budget_Plan'!#REF!</definedName>
    <definedName name="QB_ROW_255040" localSheetId="3" hidden="1">'YTD &amp; Fcst'!#REF!</definedName>
    <definedName name="QB_ROW_255340" localSheetId="2" hidden="1">'Actual VS Bud,PP,PY'!$E$13</definedName>
    <definedName name="QB_ROW_255340" localSheetId="1" hidden="1">'Actual VS Budget_Plan'!$E$13</definedName>
    <definedName name="QB_ROW_255340" localSheetId="3" hidden="1">'YTD &amp; Fcst'!$E$13</definedName>
    <definedName name="QB_ROW_256040" localSheetId="2" hidden="1">'Actual VS Bud,PP,PY'!#REF!</definedName>
    <definedName name="QB_ROW_256040" localSheetId="1" hidden="1">'Actual VS Budget_Plan'!#REF!</definedName>
    <definedName name="QB_ROW_256040" localSheetId="3" hidden="1">'YTD &amp; Fcst'!#REF!</definedName>
    <definedName name="QB_ROW_256340" localSheetId="2" hidden="1">'Actual VS Bud,PP,PY'!$E$38</definedName>
    <definedName name="QB_ROW_256340" localSheetId="1" hidden="1">'Actual VS Budget_Plan'!$E$38</definedName>
    <definedName name="QB_ROW_256340" localSheetId="3" hidden="1">'YTD &amp; Fcst'!$E$38</definedName>
    <definedName name="QB_ROW_262040" localSheetId="2" hidden="1">'Actual VS Bud,PP,PY'!#REF!</definedName>
    <definedName name="QB_ROW_262040" localSheetId="1" hidden="1">'Actual VS Budget_Plan'!#REF!</definedName>
    <definedName name="QB_ROW_262040" localSheetId="3" hidden="1">'YTD &amp; Fcst'!#REF!</definedName>
    <definedName name="QB_ROW_262340" localSheetId="2" hidden="1">'Actual VS Bud,PP,PY'!$D$5</definedName>
    <definedName name="QB_ROW_262340" localSheetId="1" hidden="1">'Actual VS Budget_Plan'!$D$5</definedName>
    <definedName name="QB_ROW_262340" localSheetId="3" hidden="1">'YTD &amp; Fcst'!$D$5</definedName>
    <definedName name="QB_ROW_26250" localSheetId="2" hidden="1">'Actual VS Bud,PP,PY'!$F$16</definedName>
    <definedName name="QB_ROW_26250" localSheetId="1" hidden="1">'Actual VS Budget_Plan'!$F$16</definedName>
    <definedName name="QB_ROW_26250" localSheetId="3" hidden="1">'YTD &amp; Fcst'!$F$16</definedName>
    <definedName name="QB_ROW_27050" localSheetId="2" hidden="1">'Actual VS Bud,PP,PY'!#REF!</definedName>
    <definedName name="QB_ROW_27050" localSheetId="1" hidden="1">'Actual VS Budget_Plan'!#REF!</definedName>
    <definedName name="QB_ROW_27050" localSheetId="3" hidden="1">'YTD &amp; Fcst'!#REF!</definedName>
    <definedName name="QB_ROW_27350" localSheetId="2" hidden="1">'Actual VS Bud,PP,PY'!#REF!</definedName>
    <definedName name="QB_ROW_27350" localSheetId="1" hidden="1">'Actual VS Budget_Plan'!#REF!</definedName>
    <definedName name="QB_ROW_27350" localSheetId="3" hidden="1">'YTD &amp; Fcst'!#REF!</definedName>
    <definedName name="QB_ROW_275250" localSheetId="2" hidden="1">'Actual VS Bud,PP,PY'!#REF!</definedName>
    <definedName name="QB_ROW_275250" localSheetId="1" hidden="1">'Actual VS Budget_Plan'!#REF!</definedName>
    <definedName name="QB_ROW_275250" localSheetId="3" hidden="1">'YTD &amp; Fcst'!#REF!</definedName>
    <definedName name="QB_ROW_28250" localSheetId="2" hidden="1">'Actual VS Bud,PP,PY'!$F$17</definedName>
    <definedName name="QB_ROW_28250" localSheetId="1" hidden="1">'Actual VS Budget_Plan'!$F$17</definedName>
    <definedName name="QB_ROW_28250" localSheetId="3" hidden="1">'YTD &amp; Fcst'!$F$17</definedName>
    <definedName name="QB_ROW_283250" localSheetId="2" hidden="1">'Actual VS Bud,PP,PY'!#REF!</definedName>
    <definedName name="QB_ROW_283250" localSheetId="1" hidden="1">'Actual VS Budget_Plan'!#REF!</definedName>
    <definedName name="QB_ROW_283250" localSheetId="3" hidden="1">'YTD &amp; Fcst'!#REF!</definedName>
    <definedName name="QB_ROW_284250" localSheetId="2" hidden="1">'Actual VS Bud,PP,PY'!#REF!</definedName>
    <definedName name="QB_ROW_284250" localSheetId="1" hidden="1">'Actual VS Budget_Plan'!#REF!</definedName>
    <definedName name="QB_ROW_284250" localSheetId="3" hidden="1">'YTD &amp; Fcst'!#REF!</definedName>
    <definedName name="QB_ROW_285250" localSheetId="2" hidden="1">'Actual VS Bud,PP,PY'!#REF!</definedName>
    <definedName name="QB_ROW_285250" localSheetId="1" hidden="1">'Actual VS Budget_Plan'!#REF!</definedName>
    <definedName name="QB_ROW_285250" localSheetId="3" hidden="1">'YTD &amp; Fcst'!#REF!</definedName>
    <definedName name="QB_ROW_286250" localSheetId="2" hidden="1">'Actual VS Bud,PP,PY'!#REF!</definedName>
    <definedName name="QB_ROW_286250" localSheetId="1" hidden="1">'Actual VS Budget_Plan'!#REF!</definedName>
    <definedName name="QB_ROW_286250" localSheetId="3" hidden="1">'YTD &amp; Fcst'!#REF!</definedName>
    <definedName name="QB_ROW_288050" localSheetId="2" hidden="1">'Actual VS Bud,PP,PY'!#REF!</definedName>
    <definedName name="QB_ROW_288050" localSheetId="1" hidden="1">'Actual VS Budget_Plan'!#REF!</definedName>
    <definedName name="QB_ROW_288050" localSheetId="3" hidden="1">'YTD &amp; Fcst'!#REF!</definedName>
    <definedName name="QB_ROW_288350" localSheetId="2" hidden="1">'Actual VS Bud,PP,PY'!#REF!</definedName>
    <definedName name="QB_ROW_288350" localSheetId="1" hidden="1">'Actual VS Budget_Plan'!#REF!</definedName>
    <definedName name="QB_ROW_288350" localSheetId="3" hidden="1">'YTD &amp; Fcst'!#REF!</definedName>
    <definedName name="QB_ROW_289260" localSheetId="2" hidden="1">'Actual VS Bud,PP,PY'!#REF!</definedName>
    <definedName name="QB_ROW_289260" localSheetId="1" hidden="1">'Actual VS Budget_Plan'!#REF!</definedName>
    <definedName name="QB_ROW_289260" localSheetId="3" hidden="1">'YTD &amp; Fcst'!#REF!</definedName>
    <definedName name="QB_ROW_292260" localSheetId="2" hidden="1">'Actual VS Bud,PP,PY'!#REF!</definedName>
    <definedName name="QB_ROW_292260" localSheetId="1" hidden="1">'Actual VS Budget_Plan'!#REF!</definedName>
    <definedName name="QB_ROW_292260" localSheetId="3" hidden="1">'YTD &amp; Fcst'!#REF!</definedName>
    <definedName name="QB_ROW_29250" localSheetId="2" hidden="1">'Actual VS Bud,PP,PY'!$F$21</definedName>
    <definedName name="QB_ROW_29250" localSheetId="1" hidden="1">'Actual VS Budget_Plan'!$F$21</definedName>
    <definedName name="QB_ROW_29250" localSheetId="3" hidden="1">'YTD &amp; Fcst'!$F$21</definedName>
    <definedName name="QB_ROW_293250" localSheetId="2" hidden="1">'Actual VS Bud,PP,PY'!#REF!</definedName>
    <definedName name="QB_ROW_293250" localSheetId="1" hidden="1">'Actual VS Budget_Plan'!#REF!</definedName>
    <definedName name="QB_ROW_293250" localSheetId="3" hidden="1">'YTD &amp; Fcst'!#REF!</definedName>
    <definedName name="QB_ROW_295250" localSheetId="2" hidden="1">'Actual VS Bud,PP,PY'!#REF!</definedName>
    <definedName name="QB_ROW_295250" localSheetId="1" hidden="1">'Actual VS Budget_Plan'!#REF!</definedName>
    <definedName name="QB_ROW_295250" localSheetId="3" hidden="1">'YTD &amp; Fcst'!#REF!</definedName>
    <definedName name="QB_ROW_296050" localSheetId="2" hidden="1">'Actual VS Bud,PP,PY'!#REF!</definedName>
    <definedName name="QB_ROW_296050" localSheetId="1" hidden="1">'Actual VS Budget_Plan'!#REF!</definedName>
    <definedName name="QB_ROW_296050" localSheetId="3" hidden="1">'YTD &amp; Fcst'!#REF!</definedName>
    <definedName name="QB_ROW_296350" localSheetId="2" hidden="1">'Actual VS Bud,PP,PY'!#REF!</definedName>
    <definedName name="QB_ROW_296350" localSheetId="1" hidden="1">'Actual VS Budget_Plan'!#REF!</definedName>
    <definedName name="QB_ROW_296350" localSheetId="3" hidden="1">'YTD &amp; Fcst'!#REF!</definedName>
    <definedName name="QB_ROW_297260" localSheetId="2" hidden="1">'Actual VS Bud,PP,PY'!#REF!</definedName>
    <definedName name="QB_ROW_297260" localSheetId="1" hidden="1">'Actual VS Budget_Plan'!#REF!</definedName>
    <definedName name="QB_ROW_297260" localSheetId="3" hidden="1">'YTD &amp; Fcst'!#REF!</definedName>
    <definedName name="QB_ROW_301260" localSheetId="2" hidden="1">'Actual VS Bud,PP,PY'!#REF!</definedName>
    <definedName name="QB_ROW_301260" localSheetId="1" hidden="1">'Actual VS Budget_Plan'!#REF!</definedName>
    <definedName name="QB_ROW_301260" localSheetId="3" hidden="1">'YTD &amp; Fcst'!#REF!</definedName>
    <definedName name="QB_ROW_302260" localSheetId="2" hidden="1">'Actual VS Bud,PP,PY'!#REF!</definedName>
    <definedName name="QB_ROW_302260" localSheetId="1" hidden="1">'Actual VS Budget_Plan'!#REF!</definedName>
    <definedName name="QB_ROW_302260" localSheetId="3" hidden="1">'YTD &amp; Fcst'!#REF!</definedName>
    <definedName name="QB_ROW_30250" localSheetId="2" hidden="1">'Actual VS Bud,PP,PY'!#REF!</definedName>
    <definedName name="QB_ROW_30250" localSheetId="1" hidden="1">'Actual VS Budget_Plan'!#REF!</definedName>
    <definedName name="QB_ROW_30250" localSheetId="3" hidden="1">'YTD &amp; Fcst'!#REF!</definedName>
    <definedName name="QB_ROW_3050" localSheetId="2" hidden="1">'Actual VS Bud,PP,PY'!#REF!</definedName>
    <definedName name="QB_ROW_3050" localSheetId="1" hidden="1">'Actual VS Budget_Plan'!#REF!</definedName>
    <definedName name="QB_ROW_3050" localSheetId="3" hidden="1">'YTD &amp; Fcst'!#REF!</definedName>
    <definedName name="QB_ROW_309260" localSheetId="2" hidden="1">'Actual VS Bud,PP,PY'!#REF!</definedName>
    <definedName name="QB_ROW_309260" localSheetId="1" hidden="1">'Actual VS Budget_Plan'!#REF!</definedName>
    <definedName name="QB_ROW_309260" localSheetId="3" hidden="1">'YTD &amp; Fcst'!#REF!</definedName>
    <definedName name="QB_ROW_310260" localSheetId="2" hidden="1">'Actual VS Bud,PP,PY'!#REF!</definedName>
    <definedName name="QB_ROW_310260" localSheetId="1" hidden="1">'Actual VS Budget_Plan'!#REF!</definedName>
    <definedName name="QB_ROW_310260" localSheetId="3" hidden="1">'YTD &amp; Fcst'!#REF!</definedName>
    <definedName name="QB_ROW_311260" localSheetId="2" hidden="1">'Actual VS Bud,PP,PY'!#REF!</definedName>
    <definedName name="QB_ROW_311260" localSheetId="1" hidden="1">'Actual VS Budget_Plan'!#REF!</definedName>
    <definedName name="QB_ROW_311260" localSheetId="3" hidden="1">'YTD &amp; Fcst'!#REF!</definedName>
    <definedName name="QB_ROW_32040" localSheetId="2" hidden="1">'Actual VS Bud,PP,PY'!#REF!</definedName>
    <definedName name="QB_ROW_32040" localSheetId="1" hidden="1">'Actual VS Budget_Plan'!#REF!</definedName>
    <definedName name="QB_ROW_32040" localSheetId="3" hidden="1">'YTD &amp; Fcst'!#REF!</definedName>
    <definedName name="QB_ROW_323240" localSheetId="2" hidden="1">'Actual VS Bud,PP,PY'!#REF!</definedName>
    <definedName name="QB_ROW_323240" localSheetId="1" hidden="1">'Actual VS Budget_Plan'!#REF!</definedName>
    <definedName name="QB_ROW_323240" localSheetId="3" hidden="1">'YTD &amp; Fcst'!#REF!</definedName>
    <definedName name="QB_ROW_32340" localSheetId="2" hidden="1">'Actual VS Bud,PP,PY'!#REF!</definedName>
    <definedName name="QB_ROW_32340" localSheetId="1" hidden="1">'Actual VS Budget_Plan'!#REF!</definedName>
    <definedName name="QB_ROW_32340" localSheetId="3" hidden="1">'YTD &amp; Fcst'!#REF!</definedName>
    <definedName name="QB_ROW_324250" localSheetId="2" hidden="1">'Actual VS Bud,PP,PY'!#REF!</definedName>
    <definedName name="QB_ROW_324250" localSheetId="1" hidden="1">'Actual VS Budget_Plan'!#REF!</definedName>
    <definedName name="QB_ROW_324250" localSheetId="3" hidden="1">'YTD &amp; Fcst'!#REF!</definedName>
    <definedName name="QB_ROW_33250" localSheetId="2" hidden="1">'Actual VS Bud,PP,PY'!#REF!</definedName>
    <definedName name="QB_ROW_33250" localSheetId="1" hidden="1">'Actual VS Budget_Plan'!#REF!</definedName>
    <definedName name="QB_ROW_33250" localSheetId="3" hidden="1">'YTD &amp; Fcst'!#REF!</definedName>
    <definedName name="QB_ROW_3350" localSheetId="2" hidden="1">'Actual VS Bud,PP,PY'!#REF!</definedName>
    <definedName name="QB_ROW_3350" localSheetId="1" hidden="1">'Actual VS Budget_Plan'!#REF!</definedName>
    <definedName name="QB_ROW_3350" localSheetId="3" hidden="1">'YTD &amp; Fcst'!#REF!</definedName>
    <definedName name="QB_ROW_34250" localSheetId="2" hidden="1">'Actual VS Bud,PP,PY'!#REF!</definedName>
    <definedName name="QB_ROW_34250" localSheetId="1" hidden="1">'Actual VS Budget_Plan'!#REF!</definedName>
    <definedName name="QB_ROW_34250" localSheetId="3" hidden="1">'YTD &amp; Fcst'!#REF!</definedName>
    <definedName name="QB_ROW_36250" localSheetId="2" hidden="1">'Actual VS Bud,PP,PY'!$F$19</definedName>
    <definedName name="QB_ROW_36250" localSheetId="1" hidden="1">'Actual VS Budget_Plan'!$F$19</definedName>
    <definedName name="QB_ROW_36250" localSheetId="3" hidden="1">'YTD &amp; Fcst'!$F$19</definedName>
    <definedName name="QB_ROW_37250" localSheetId="2" hidden="1">'Actual VS Bud,PP,PY'!$F$26</definedName>
    <definedName name="QB_ROW_37250" localSheetId="1" hidden="1">'Actual VS Budget_Plan'!$F$26</definedName>
    <definedName name="QB_ROW_37250" localSheetId="3" hidden="1">'YTD &amp; Fcst'!$F$26</definedName>
    <definedName name="QB_ROW_39250" localSheetId="2" hidden="1">'Actual VS Bud,PP,PY'!#REF!</definedName>
    <definedName name="QB_ROW_39250" localSheetId="1" hidden="1">'Actual VS Budget_Plan'!#REF!</definedName>
    <definedName name="QB_ROW_39250" localSheetId="3" hidden="1">'YTD &amp; Fcst'!#REF!</definedName>
    <definedName name="QB_ROW_40050" localSheetId="2" hidden="1">'Actual VS Bud,PP,PY'!#REF!</definedName>
    <definedName name="QB_ROW_40050" localSheetId="1" hidden="1">'Actual VS Budget_Plan'!#REF!</definedName>
    <definedName name="QB_ROW_40050" localSheetId="3" hidden="1">'YTD &amp; Fcst'!#REF!</definedName>
    <definedName name="QB_ROW_40350" localSheetId="2" hidden="1">'Actual VS Bud,PP,PY'!#REF!</definedName>
    <definedName name="QB_ROW_40350" localSheetId="1" hidden="1">'Actual VS Budget_Plan'!#REF!</definedName>
    <definedName name="QB_ROW_40350" localSheetId="3" hidden="1">'YTD &amp; Fcst'!#REF!</definedName>
    <definedName name="QB_ROW_42350" localSheetId="2" hidden="1">'Actual VS Bud,PP,PY'!$F$10</definedName>
    <definedName name="QB_ROW_42350" localSheetId="1" hidden="1">'Actual VS Budget_Plan'!$F$10</definedName>
    <definedName name="QB_ROW_42350" localSheetId="3" hidden="1">'YTD &amp; Fcst'!$F$10</definedName>
    <definedName name="QB_ROW_4260" localSheetId="2" hidden="1">'Actual VS Bud,PP,PY'!#REF!</definedName>
    <definedName name="QB_ROW_4260" localSheetId="1" hidden="1">'Actual VS Budget_Plan'!#REF!</definedName>
    <definedName name="QB_ROW_4260" localSheetId="3" hidden="1">'YTD &amp; Fcst'!#REF!</definedName>
    <definedName name="QB_ROW_45260" localSheetId="2" hidden="1">'Actual VS Bud,PP,PY'!#REF!</definedName>
    <definedName name="QB_ROW_45260" localSheetId="1" hidden="1">'Actual VS Budget_Plan'!#REF!</definedName>
    <definedName name="QB_ROW_45260" localSheetId="3" hidden="1">'YTD &amp; Fcst'!#REF!</definedName>
    <definedName name="QB_ROW_46250" localSheetId="2" hidden="1">'Actual VS Bud,PP,PY'!#REF!</definedName>
    <definedName name="QB_ROW_46250" localSheetId="1" hidden="1">'Actual VS Budget_Plan'!#REF!</definedName>
    <definedName name="QB_ROW_46250" localSheetId="3" hidden="1">'YTD &amp; Fcst'!#REF!</definedName>
    <definedName name="QB_ROW_47050" localSheetId="2" hidden="1">'Actual VS Bud,PP,PY'!#REF!</definedName>
    <definedName name="QB_ROW_47050" localSheetId="1" hidden="1">'Actual VS Budget_Plan'!#REF!</definedName>
    <definedName name="QB_ROW_47050" localSheetId="3" hidden="1">'YTD &amp; Fcst'!#REF!</definedName>
    <definedName name="QB_ROW_47350" localSheetId="2" hidden="1">'Actual VS Bud,PP,PY'!$F$35</definedName>
    <definedName name="QB_ROW_47350" localSheetId="1" hidden="1">'Actual VS Budget_Plan'!$F$35</definedName>
    <definedName name="QB_ROW_47350" localSheetId="3" hidden="1">'YTD &amp; Fcst'!$F$35</definedName>
    <definedName name="QB_ROW_5040" localSheetId="2" hidden="1">'Actual VS Bud,PP,PY'!#REF!</definedName>
    <definedName name="QB_ROW_5040" localSheetId="1" hidden="1">'Actual VS Budget_Plan'!#REF!</definedName>
    <definedName name="QB_ROW_5040" localSheetId="3" hidden="1">'YTD &amp; Fcst'!#REF!</definedName>
    <definedName name="QB_ROW_51250" localSheetId="2" hidden="1">'Actual VS Bud,PP,PY'!$F$12</definedName>
    <definedName name="QB_ROW_51250" localSheetId="1" hidden="1">'Actual VS Budget_Plan'!$F$12</definedName>
    <definedName name="QB_ROW_51250" localSheetId="3" hidden="1">'YTD &amp; Fcst'!$F$12</definedName>
    <definedName name="QB_ROW_52260" localSheetId="2" hidden="1">'Actual VS Bud,PP,PY'!#REF!</definedName>
    <definedName name="QB_ROW_52260" localSheetId="1" hidden="1">'Actual VS Budget_Plan'!#REF!</definedName>
    <definedName name="QB_ROW_52260" localSheetId="3" hidden="1">'YTD &amp; Fcst'!#REF!</definedName>
    <definedName name="QB_ROW_53260" localSheetId="2" hidden="1">'Actual VS Bud,PP,PY'!#REF!</definedName>
    <definedName name="QB_ROW_53260" localSheetId="1" hidden="1">'Actual VS Budget_Plan'!#REF!</definedName>
    <definedName name="QB_ROW_53260" localSheetId="3" hidden="1">'YTD &amp; Fcst'!#REF!</definedName>
    <definedName name="QB_ROW_5340" localSheetId="2" hidden="1">'Actual VS Bud,PP,PY'!#REF!</definedName>
    <definedName name="QB_ROW_5340" localSheetId="1" hidden="1">'Actual VS Budget_Plan'!#REF!</definedName>
    <definedName name="QB_ROW_5340" localSheetId="3" hidden="1">'YTD &amp; Fcst'!#REF!</definedName>
    <definedName name="QB_ROW_6260" localSheetId="2" hidden="1">'Actual VS Bud,PP,PY'!#REF!</definedName>
    <definedName name="QB_ROW_6260" localSheetId="1" hidden="1">'Actual VS Budget_Plan'!#REF!</definedName>
    <definedName name="QB_ROW_6260" localSheetId="3" hidden="1">'YTD &amp; Fcst'!#REF!</definedName>
    <definedName name="QB_ROW_63250" localSheetId="2" hidden="1">'Actual VS Bud,PP,PY'!#REF!</definedName>
    <definedName name="QB_ROW_63250" localSheetId="1" hidden="1">'Actual VS Budget_Plan'!#REF!</definedName>
    <definedName name="QB_ROW_63250" localSheetId="3" hidden="1">'YTD &amp; Fcst'!#REF!</definedName>
    <definedName name="QB_ROW_73260" localSheetId="2" hidden="1">'Actual VS Bud,PP,PY'!#REF!</definedName>
    <definedName name="QB_ROW_73260" localSheetId="1" hidden="1">'Actual VS Budget_Plan'!#REF!</definedName>
    <definedName name="QB_ROW_73260" localSheetId="3" hidden="1">'YTD &amp; Fcst'!#REF!</definedName>
    <definedName name="QB_ROW_74260" localSheetId="2" hidden="1">'Actual VS Bud,PP,PY'!#REF!</definedName>
    <definedName name="QB_ROW_74260" localSheetId="1" hidden="1">'Actual VS Budget_Plan'!#REF!</definedName>
    <definedName name="QB_ROW_74260" localSheetId="3" hidden="1">'YTD &amp; Fcst'!#REF!</definedName>
    <definedName name="QB_ROW_77260" localSheetId="2" hidden="1">'Actual VS Bud,PP,PY'!#REF!</definedName>
    <definedName name="QB_ROW_77260" localSheetId="1" hidden="1">'Actual VS Budget_Plan'!#REF!</definedName>
    <definedName name="QB_ROW_77260" localSheetId="3" hidden="1">'YTD &amp; Fcst'!#REF!</definedName>
    <definedName name="QB_ROW_8260" localSheetId="2" hidden="1">'Actual VS Bud,PP,PY'!#REF!</definedName>
    <definedName name="QB_ROW_8260" localSheetId="1" hidden="1">'Actual VS Budget_Plan'!#REF!</definedName>
    <definedName name="QB_ROW_8260" localSheetId="3" hidden="1">'YTD &amp; Fcst'!#REF!</definedName>
    <definedName name="QB_ROW_84050" localSheetId="2" hidden="1">'Actual VS Bud,PP,PY'!#REF!</definedName>
    <definedName name="QB_ROW_84050" localSheetId="1" hidden="1">'Actual VS Budget_Plan'!#REF!</definedName>
    <definedName name="QB_ROW_84050" localSheetId="3" hidden="1">'YTD &amp; Fcst'!#REF!</definedName>
    <definedName name="QB_ROW_84350" localSheetId="2" hidden="1">'Actual VS Bud,PP,PY'!#REF!</definedName>
    <definedName name="QB_ROW_84350" localSheetId="1" hidden="1">'Actual VS Budget_Plan'!#REF!</definedName>
    <definedName name="QB_ROW_84350" localSheetId="3" hidden="1">'YTD &amp; Fcst'!#REF!</definedName>
    <definedName name="QB_ROW_85250" localSheetId="2" hidden="1">'Actual VS Bud,PP,PY'!#REF!</definedName>
    <definedName name="QB_ROW_85250" localSheetId="1" hidden="1">'Actual VS Budget_Plan'!#REF!</definedName>
    <definedName name="QB_ROW_85250" localSheetId="3" hidden="1">'YTD &amp; Fcst'!#REF!</definedName>
    <definedName name="QB_ROW_86321" localSheetId="2" hidden="1">'Actual VS Bud,PP,PY'!#REF!</definedName>
    <definedName name="QB_ROW_86321" localSheetId="1" hidden="1">'Actual VS Budget_Plan'!#REF!</definedName>
    <definedName name="QB_ROW_86321" localSheetId="3" hidden="1">'YTD &amp; Fcst'!#REF!</definedName>
    <definedName name="QB_ROW_87230" localSheetId="2" hidden="1">'Actual VS Bud,PP,PY'!#REF!</definedName>
    <definedName name="QB_ROW_87230" localSheetId="1" hidden="1">'Actual VS Budget_Plan'!#REF!</definedName>
    <definedName name="QB_ROW_87230" localSheetId="3" hidden="1">'YTD &amp; Fcst'!#REF!</definedName>
    <definedName name="QB_ROW_89350" localSheetId="2" hidden="1">'Actual VS Bud,PP,PY'!$F$20</definedName>
    <definedName name="QB_ROW_89350" localSheetId="1" hidden="1">'Actual VS Budget_Plan'!$F$20</definedName>
    <definedName name="QB_ROW_89350" localSheetId="3" hidden="1">'YTD &amp; Fcst'!$F$20</definedName>
    <definedName name="QB_ROW_9250" localSheetId="2" hidden="1">'Actual VS Bud,PP,PY'!#REF!</definedName>
    <definedName name="QB_ROW_9250" localSheetId="1" hidden="1">'Actual VS Budget_Plan'!#REF!</definedName>
    <definedName name="QB_ROW_9250" localSheetId="3" hidden="1">'YTD &amp; Fcst'!#REF!</definedName>
    <definedName name="QB_ROW_96350" localSheetId="2" hidden="1">'Actual VS Bud,PP,PY'!$F$18</definedName>
    <definedName name="QB_ROW_96350" localSheetId="1" hidden="1">'Actual VS Budget_Plan'!$F$18</definedName>
    <definedName name="QB_ROW_96350" localSheetId="3" hidden="1">'YTD &amp; Fcst'!$F$18</definedName>
    <definedName name="QB_ROW_99260" localSheetId="2" hidden="1">'Actual VS Bud,PP,PY'!#REF!</definedName>
    <definedName name="QB_ROW_99260" localSheetId="1" hidden="1">'Actual VS Budget_Plan'!#REF!</definedName>
    <definedName name="QB_ROW_99260" localSheetId="3" hidden="1">'YTD &amp; Fcst'!#REF!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2">"T:\Finance\Accounting\QuickBooks Data\BTW, Inc.QBW"</definedName>
    <definedName name="QBCOMPANYFILENAME" localSheetId="1">"T:\Finance\Accounting\QuickBooks Data\BTW, Inc.QBW"</definedName>
    <definedName name="QBCOMPANYFILENAME" localSheetId="3">"T:\Finance\Accounting\QuickBooks Data\BTW, Inc.QBW"</definedName>
    <definedName name="QBENDDATE" localSheetId="2">20170331</definedName>
    <definedName name="QBENDDATE" localSheetId="1">20170331</definedName>
    <definedName name="QBENDDATE" localSheetId="3">20170331</definedName>
    <definedName name="QBHEADERSONSCREEN" localSheetId="2">FALSE</definedName>
    <definedName name="QBHEADERSONSCREEN" localSheetId="1">FALSE</definedName>
    <definedName name="QBHEADERSONSCREEN" localSheetId="3">FALSE</definedName>
    <definedName name="QBMETADATASIZE" localSheetId="2">5802</definedName>
    <definedName name="QBMETADATASIZE" localSheetId="1">5802</definedName>
    <definedName name="QBMETADATASIZE" localSheetId="3">5802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2">FALSE</definedName>
    <definedName name="QBPRESERVESPACE" localSheetId="1">FALSE</definedName>
    <definedName name="QBPRESERVESPACE" localSheetId="3">FALSE</definedName>
    <definedName name="QBREPORTCOLAXIS" localSheetId="2">6</definedName>
    <definedName name="QBREPORTCOLAXIS" localSheetId="1">6</definedName>
    <definedName name="QBREPORTCOLAXIS" localSheetId="3">6</definedName>
    <definedName name="QBREPORTCOMPANYID" localSheetId="2">"67badc53dc28497fa0056f555abc5e03"</definedName>
    <definedName name="QBREPORTCOMPANYID" localSheetId="1">"67badc53dc28497fa0056f555abc5e03"</definedName>
    <definedName name="QBREPORTCOMPANYID" localSheetId="3">"67badc53dc28497fa0056f555abc5e03"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2">FALSE</definedName>
    <definedName name="QBREPORTCOMPARECOL_BUDDIFF" localSheetId="1">FALSE</definedName>
    <definedName name="QBREPORTCOMPARECOL_BUDDIFF" localSheetId="3">FALSE</definedName>
    <definedName name="QBREPORTCOMPARECOL_BUDGET" localSheetId="2">FALSE</definedName>
    <definedName name="QBREPORTCOMPARECOL_BUDGET" localSheetId="1">FALSE</definedName>
    <definedName name="QBREPORTCOMPARECOL_BUDGET" localSheetId="3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2">TRUE</definedName>
    <definedName name="QBREPORTCOMPARECOL_PREVYEAR" localSheetId="1">TRUE</definedName>
    <definedName name="QBREPORTCOMPARECOL_PREVYEAR" localSheetId="3">TRUE</definedName>
    <definedName name="QBREPORTCOMPARECOL_PYDIFF" localSheetId="2">FALSE</definedName>
    <definedName name="QBREPORTCOMPARECOL_PYDIFF" localSheetId="1">FALSE</definedName>
    <definedName name="QBREPORTCOMPARECOL_PYDIFF" localSheetId="3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2">11</definedName>
    <definedName name="QBREPORTROWAXIS" localSheetId="1">11</definedName>
    <definedName name="QBREPORTROWAXIS" localSheetId="3">11</definedName>
    <definedName name="QBREPORTSUBCOLAXIS" localSheetId="2">24</definedName>
    <definedName name="QBREPORTSUBCOLAXIS" localSheetId="1">24</definedName>
    <definedName name="QBREPORTSUBCOLAXIS" localSheetId="3">24</definedName>
    <definedName name="QBREPORTTYPE" localSheetId="2">0</definedName>
    <definedName name="QBREPORTTYPE" localSheetId="1">0</definedName>
    <definedName name="QBREPORTTYPE" localSheetId="3">0</definedName>
    <definedName name="QBROWHEADERS" localSheetId="2">7</definedName>
    <definedName name="QBROWHEADERS" localSheetId="1">7</definedName>
    <definedName name="QBROWHEADERS" localSheetId="3">7</definedName>
    <definedName name="QBSTARTDATE" localSheetId="2">20170101</definedName>
    <definedName name="QBSTARTDATE" localSheetId="1">20170101</definedName>
    <definedName name="QBSTARTDATE" localSheetId="3">20170101</definedName>
    <definedName name="SAVINGS" localSheetId="2">#REF!</definedName>
    <definedName name="SAVINGS" localSheetId="3">#REF!</definedName>
    <definedName name="SAVINGS">#REF!</definedName>
    <definedName name="SAVINGSDETAIL">#N/A</definedName>
    <definedName name="SDCPUACT">#N/A</definedName>
    <definedName name="SDCPUBUD">#N/A</definedName>
    <definedName name="SDGROSSACT">#N/A</definedName>
    <definedName name="SDNETACT" localSheetId="2">#REF!</definedName>
    <definedName name="SDNETACT" localSheetId="3">#REF!</definedName>
    <definedName name="SDNETACT">#REF!</definedName>
    <definedName name="SDPTFEESACT" localSheetId="2">#REF!</definedName>
    <definedName name="SDPTFEESACT" localSheetId="3">#REF!</definedName>
    <definedName name="SDPTFEESACT">#REF!</definedName>
    <definedName name="SDTOTREVACT" localSheetId="2">#REF!</definedName>
    <definedName name="SDTOTREVACT" localSheetId="3">#REF!</definedName>
    <definedName name="SDTOTREVACT">#REF!</definedName>
    <definedName name="SDUNITSACT" localSheetId="2">#REF!</definedName>
    <definedName name="SDUNITSACT" localSheetId="3">#REF!</definedName>
    <definedName name="SDUNITSACT">#REF!</definedName>
    <definedName name="SERVDATA" localSheetId="2">#REF!</definedName>
    <definedName name="SERVDATA" localSheetId="3">#REF!</definedName>
    <definedName name="SERVDATA">#REF!</definedName>
    <definedName name="SIGN" localSheetId="2">#REF!</definedName>
    <definedName name="SIGN" localSheetId="3">#REF!</definedName>
    <definedName name="SIGN">#REF!</definedName>
    <definedName name="TEST">#N/A</definedName>
    <definedName name="TEST2" localSheetId="2">#REF!</definedName>
    <definedName name="TEST2" localSheetId="3">#REF!</definedName>
    <definedName name="TEST2">#REF!</definedName>
    <definedName name="UNITS10" localSheetId="2">#REF!</definedName>
    <definedName name="UNITS10" localSheetId="3">#REF!</definedName>
    <definedName name="UNITS10">#REF!</definedName>
    <definedName name="UNITS30" localSheetId="2">#REF!</definedName>
    <definedName name="UNITS30" localSheetId="3">#REF!</definedName>
    <definedName name="UNITS30">#REF!</definedName>
    <definedName name="UNITS40" localSheetId="2">#REF!</definedName>
    <definedName name="UNITS40" localSheetId="3">#REF!</definedName>
    <definedName name="UNITS40">#REF!</definedName>
    <definedName name="UNITSOFTIME10" localSheetId="2">#REF!</definedName>
    <definedName name="UNITSOFTIME10" localSheetId="3">#REF!</definedName>
    <definedName name="UNITSOFTIME10">#REF!</definedName>
    <definedName name="UNITSOFTIME30" localSheetId="2">#REF!</definedName>
    <definedName name="UNITSOFTIME30" localSheetId="3">#REF!</definedName>
    <definedName name="UNITSOFTIME30">#REF!</definedName>
    <definedName name="UNITSOFTIME40" localSheetId="2">#REF!</definedName>
    <definedName name="UNITSOFTIME40" localSheetId="3">#REF!</definedName>
    <definedName name="UNITSOFTIME40">#REF!</definedName>
    <definedName name="UNITSOFTIMETOT" localSheetId="2">#REF!</definedName>
    <definedName name="UNITSOFTIMETOT" localSheetId="3">#REF!</definedName>
    <definedName name="UNITSOFTIMETOT">#REF!</definedName>
    <definedName name="UNUSED" localSheetId="2">#REF!</definedName>
    <definedName name="UNUSED" localSheetId="3">#REF!</definedName>
    <definedName name="UNUSED">#REF!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7" i="3" l="1"/>
  <c r="R46" i="3"/>
  <c r="Q46" i="3"/>
  <c r="P47" i="3"/>
  <c r="P46" i="3"/>
  <c r="P42" i="3"/>
  <c r="P41" i="3"/>
  <c r="P38" i="3"/>
  <c r="P37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2" i="3"/>
  <c r="P11" i="3"/>
  <c r="P10" i="3"/>
  <c r="P9" i="3"/>
  <c r="P5" i="3"/>
  <c r="P4" i="3"/>
  <c r="O47" i="3"/>
  <c r="O46" i="3"/>
  <c r="O42" i="3"/>
  <c r="O41" i="3"/>
  <c r="O43" i="3" s="1"/>
  <c r="O38" i="3"/>
  <c r="O37" i="3"/>
  <c r="R37" i="3" s="1"/>
  <c r="O28" i="3"/>
  <c r="O27" i="3"/>
  <c r="O10" i="3"/>
  <c r="O5" i="3"/>
  <c r="O6" i="3" s="1"/>
  <c r="O4" i="3"/>
  <c r="H47" i="3"/>
  <c r="H46" i="3"/>
  <c r="H42" i="3"/>
  <c r="H41" i="3"/>
  <c r="L41" i="3" s="1"/>
  <c r="H38" i="3"/>
  <c r="H37" i="3"/>
  <c r="H33" i="3"/>
  <c r="H28" i="3"/>
  <c r="H27" i="3"/>
  <c r="M27" i="3" s="1"/>
  <c r="H17" i="3"/>
  <c r="H10" i="3"/>
  <c r="H5" i="3"/>
  <c r="J47" i="3"/>
  <c r="M47" i="3" s="1"/>
  <c r="J46" i="3"/>
  <c r="J42" i="3"/>
  <c r="L42" i="3" s="1"/>
  <c r="J41" i="3"/>
  <c r="J38" i="3"/>
  <c r="J37" i="3"/>
  <c r="J35" i="3"/>
  <c r="J34" i="3"/>
  <c r="J33" i="3"/>
  <c r="J32" i="3"/>
  <c r="K32" i="3" s="1"/>
  <c r="J31" i="3"/>
  <c r="J30" i="3"/>
  <c r="J29" i="3"/>
  <c r="J28" i="3"/>
  <c r="J27" i="3"/>
  <c r="K27" i="3" s="1"/>
  <c r="J26" i="3"/>
  <c r="J25" i="3"/>
  <c r="J24" i="3"/>
  <c r="J23" i="3"/>
  <c r="J22" i="3"/>
  <c r="J21" i="3"/>
  <c r="J20" i="3"/>
  <c r="J19" i="3"/>
  <c r="J18" i="3"/>
  <c r="J17" i="3"/>
  <c r="J16" i="3"/>
  <c r="K16" i="3" s="1"/>
  <c r="J12" i="3"/>
  <c r="J11" i="3"/>
  <c r="J10" i="3"/>
  <c r="J9" i="3"/>
  <c r="J5" i="3"/>
  <c r="H4" i="3"/>
  <c r="I5" i="3" s="1"/>
  <c r="J4" i="3"/>
  <c r="K29" i="3" s="1"/>
  <c r="J43" i="3"/>
  <c r="M42" i="3"/>
  <c r="K23" i="3"/>
  <c r="K4" i="3"/>
  <c r="S47" i="2"/>
  <c r="R47" i="2"/>
  <c r="S46" i="2"/>
  <c r="R46" i="2"/>
  <c r="S42" i="2"/>
  <c r="R42" i="2"/>
  <c r="S41" i="2"/>
  <c r="R41" i="2"/>
  <c r="S38" i="2"/>
  <c r="R38" i="2"/>
  <c r="S37" i="2"/>
  <c r="R37" i="2"/>
  <c r="S35" i="2"/>
  <c r="R35" i="2"/>
  <c r="S34" i="2"/>
  <c r="R34" i="2"/>
  <c r="S33" i="2"/>
  <c r="R33" i="2"/>
  <c r="S32" i="2"/>
  <c r="R32" i="2"/>
  <c r="S31" i="2"/>
  <c r="R31" i="2"/>
  <c r="S30" i="2"/>
  <c r="R30" i="2"/>
  <c r="S29" i="2"/>
  <c r="R29" i="2"/>
  <c r="S28" i="2"/>
  <c r="R28" i="2"/>
  <c r="S27" i="2"/>
  <c r="R27" i="2"/>
  <c r="S26" i="2"/>
  <c r="R26" i="2"/>
  <c r="S25" i="2"/>
  <c r="R25" i="2"/>
  <c r="S24" i="2"/>
  <c r="R24" i="2"/>
  <c r="S23" i="2"/>
  <c r="R23" i="2"/>
  <c r="S22" i="2"/>
  <c r="R22" i="2"/>
  <c r="S21" i="2"/>
  <c r="R21" i="2"/>
  <c r="S20" i="2"/>
  <c r="R20" i="2"/>
  <c r="S19" i="2"/>
  <c r="R19" i="2"/>
  <c r="S18" i="2"/>
  <c r="R18" i="2"/>
  <c r="S17" i="2"/>
  <c r="R17" i="2"/>
  <c r="S16" i="2"/>
  <c r="R16" i="2"/>
  <c r="S12" i="2"/>
  <c r="R12" i="2"/>
  <c r="S11" i="2"/>
  <c r="R11" i="2"/>
  <c r="S10" i="2"/>
  <c r="R10" i="2"/>
  <c r="S9" i="2"/>
  <c r="R9" i="2"/>
  <c r="S5" i="2"/>
  <c r="R5" i="2"/>
  <c r="S4" i="2"/>
  <c r="R4" i="2"/>
  <c r="J43" i="2"/>
  <c r="H36" i="2"/>
  <c r="I36" i="2" s="1"/>
  <c r="I31" i="2"/>
  <c r="I35" i="2"/>
  <c r="I28" i="2"/>
  <c r="I32" i="2"/>
  <c r="I47" i="2"/>
  <c r="I46" i="2"/>
  <c r="I42" i="2"/>
  <c r="I38" i="2"/>
  <c r="I37" i="2"/>
  <c r="I12" i="2"/>
  <c r="I11" i="2"/>
  <c r="I10" i="2"/>
  <c r="I9" i="2"/>
  <c r="I5" i="2"/>
  <c r="I4" i="2"/>
  <c r="K47" i="2"/>
  <c r="K46" i="2"/>
  <c r="K42" i="2"/>
  <c r="K38" i="2"/>
  <c r="K37" i="2"/>
  <c r="K12" i="2"/>
  <c r="K11" i="2"/>
  <c r="K10" i="2"/>
  <c r="K9" i="2"/>
  <c r="K5" i="2"/>
  <c r="K4" i="2"/>
  <c r="H6" i="2"/>
  <c r="I6" i="2" s="1"/>
  <c r="J6" i="2"/>
  <c r="K6" i="2" s="1"/>
  <c r="H43" i="2"/>
  <c r="I43" i="2" s="1"/>
  <c r="I34" i="2"/>
  <c r="I33" i="2"/>
  <c r="I30" i="2"/>
  <c r="I29" i="2"/>
  <c r="I26" i="2"/>
  <c r="I25" i="2"/>
  <c r="I24" i="2"/>
  <c r="I23" i="2"/>
  <c r="I22" i="2"/>
  <c r="I21" i="2"/>
  <c r="I20" i="2"/>
  <c r="I19" i="2"/>
  <c r="I18" i="2"/>
  <c r="I17" i="2"/>
  <c r="H13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J13" i="2"/>
  <c r="K13" i="2" s="1"/>
  <c r="Q47" i="2"/>
  <c r="P47" i="2"/>
  <c r="M47" i="2"/>
  <c r="Q46" i="2"/>
  <c r="P46" i="2"/>
  <c r="M46" i="2"/>
  <c r="O43" i="2"/>
  <c r="P43" i="2" s="1"/>
  <c r="Q42" i="2"/>
  <c r="P42" i="2"/>
  <c r="M42" i="2"/>
  <c r="P41" i="2"/>
  <c r="L41" i="2"/>
  <c r="Q41" i="2" s="1"/>
  <c r="Q38" i="2"/>
  <c r="P38" i="2"/>
  <c r="M38" i="2"/>
  <c r="Q37" i="2"/>
  <c r="P37" i="2"/>
  <c r="M37" i="2"/>
  <c r="O36" i="2"/>
  <c r="P35" i="2"/>
  <c r="L35" i="2"/>
  <c r="Q35" i="2" s="1"/>
  <c r="P34" i="2"/>
  <c r="L34" i="2"/>
  <c r="M34" i="2" s="1"/>
  <c r="P33" i="2"/>
  <c r="L33" i="2"/>
  <c r="P32" i="2"/>
  <c r="L32" i="2"/>
  <c r="Q32" i="2" s="1"/>
  <c r="P31" i="2"/>
  <c r="L31" i="2"/>
  <c r="Q31" i="2" s="1"/>
  <c r="P30" i="2"/>
  <c r="L30" i="2"/>
  <c r="M30" i="2" s="1"/>
  <c r="P29" i="2"/>
  <c r="L29" i="2"/>
  <c r="P28" i="2"/>
  <c r="L28" i="2"/>
  <c r="Q28" i="2" s="1"/>
  <c r="P27" i="2"/>
  <c r="L27" i="2"/>
  <c r="Q27" i="2" s="1"/>
  <c r="P26" i="2"/>
  <c r="L26" i="2"/>
  <c r="M26" i="2" s="1"/>
  <c r="P25" i="2"/>
  <c r="L25" i="2"/>
  <c r="P24" i="2"/>
  <c r="M24" i="2"/>
  <c r="L24" i="2"/>
  <c r="Q24" i="2" s="1"/>
  <c r="P23" i="2"/>
  <c r="L23" i="2"/>
  <c r="Q23" i="2" s="1"/>
  <c r="P22" i="2"/>
  <c r="L22" i="2"/>
  <c r="M22" i="2" s="1"/>
  <c r="P21" i="2"/>
  <c r="L21" i="2"/>
  <c r="P20" i="2"/>
  <c r="L20" i="2"/>
  <c r="Q20" i="2" s="1"/>
  <c r="P19" i="2"/>
  <c r="L19" i="2"/>
  <c r="Q19" i="2" s="1"/>
  <c r="P18" i="2"/>
  <c r="L18" i="2"/>
  <c r="M18" i="2" s="1"/>
  <c r="P17" i="2"/>
  <c r="L17" i="2"/>
  <c r="P16" i="2"/>
  <c r="L16" i="2"/>
  <c r="M16" i="2" s="1"/>
  <c r="O13" i="2"/>
  <c r="O39" i="2" s="1"/>
  <c r="P12" i="2"/>
  <c r="L12" i="2"/>
  <c r="P11" i="2"/>
  <c r="L11" i="2"/>
  <c r="Q11" i="2" s="1"/>
  <c r="Q10" i="2"/>
  <c r="P10" i="2"/>
  <c r="M10" i="2"/>
  <c r="P9" i="2"/>
  <c r="L9" i="2"/>
  <c r="Q9" i="2" s="1"/>
  <c r="O6" i="2"/>
  <c r="P6" i="2" s="1"/>
  <c r="L6" i="2"/>
  <c r="M6" i="2" s="1"/>
  <c r="Q5" i="2"/>
  <c r="P5" i="2"/>
  <c r="M5" i="2"/>
  <c r="Q4" i="2"/>
  <c r="P4" i="2"/>
  <c r="M4" i="2"/>
  <c r="N47" i="1"/>
  <c r="M47" i="1"/>
  <c r="L47" i="1"/>
  <c r="I47" i="1"/>
  <c r="N46" i="1"/>
  <c r="M46" i="1"/>
  <c r="L46" i="1"/>
  <c r="I46" i="1"/>
  <c r="K43" i="1"/>
  <c r="M42" i="1"/>
  <c r="M38" i="1"/>
  <c r="M37" i="1"/>
  <c r="M10" i="1"/>
  <c r="M5" i="1"/>
  <c r="M4" i="1"/>
  <c r="K36" i="1"/>
  <c r="K13" i="1"/>
  <c r="H41" i="1"/>
  <c r="N41" i="1" s="1"/>
  <c r="H35" i="1"/>
  <c r="N35" i="1" s="1"/>
  <c r="H34" i="1"/>
  <c r="M34" i="1" s="1"/>
  <c r="H33" i="1"/>
  <c r="M33" i="1" s="1"/>
  <c r="H32" i="1"/>
  <c r="N32" i="1" s="1"/>
  <c r="H31" i="1"/>
  <c r="M31" i="1" s="1"/>
  <c r="H30" i="1"/>
  <c r="M30" i="1" s="1"/>
  <c r="H29" i="1"/>
  <c r="M29" i="1" s="1"/>
  <c r="H28" i="1"/>
  <c r="N28" i="1" s="1"/>
  <c r="H27" i="1"/>
  <c r="M27" i="1" s="1"/>
  <c r="H26" i="1"/>
  <c r="N26" i="1" s="1"/>
  <c r="H25" i="1"/>
  <c r="M25" i="1" s="1"/>
  <c r="H24" i="1"/>
  <c r="N24" i="1" s="1"/>
  <c r="H23" i="1"/>
  <c r="M23" i="1" s="1"/>
  <c r="H22" i="1"/>
  <c r="N22" i="1" s="1"/>
  <c r="H21" i="1"/>
  <c r="M21" i="1" s="1"/>
  <c r="H20" i="1"/>
  <c r="N20" i="1" s="1"/>
  <c r="H19" i="1"/>
  <c r="M19" i="1" s="1"/>
  <c r="H18" i="1"/>
  <c r="N18" i="1" s="1"/>
  <c r="H17" i="1"/>
  <c r="M17" i="1" s="1"/>
  <c r="H16" i="1"/>
  <c r="M16" i="1" s="1"/>
  <c r="H12" i="1"/>
  <c r="M12" i="1" s="1"/>
  <c r="H11" i="1"/>
  <c r="N11" i="1" s="1"/>
  <c r="H9" i="1"/>
  <c r="M9" i="1" s="1"/>
  <c r="M5" i="3" l="1"/>
  <c r="H9" i="3"/>
  <c r="H13" i="3" s="1"/>
  <c r="L13" i="3" s="1"/>
  <c r="O9" i="3"/>
  <c r="I10" i="3"/>
  <c r="H29" i="3"/>
  <c r="I29" i="3" s="1"/>
  <c r="O29" i="3"/>
  <c r="L4" i="3"/>
  <c r="H11" i="3"/>
  <c r="L11" i="3" s="1"/>
  <c r="H30" i="3"/>
  <c r="L30" i="3" s="1"/>
  <c r="O11" i="3"/>
  <c r="Q11" i="3" s="1"/>
  <c r="O30" i="3"/>
  <c r="K5" i="3"/>
  <c r="K11" i="3"/>
  <c r="K30" i="3"/>
  <c r="H12" i="3"/>
  <c r="I12" i="3" s="1"/>
  <c r="H31" i="3"/>
  <c r="M31" i="3" s="1"/>
  <c r="O12" i="3"/>
  <c r="O31" i="3"/>
  <c r="H39" i="2"/>
  <c r="M32" i="2"/>
  <c r="L5" i="3"/>
  <c r="K12" i="3"/>
  <c r="H16" i="3"/>
  <c r="M16" i="3" s="1"/>
  <c r="H32" i="3"/>
  <c r="O16" i="3"/>
  <c r="O36" i="3" s="1"/>
  <c r="O32" i="3"/>
  <c r="H6" i="3"/>
  <c r="I6" i="3" s="1"/>
  <c r="O17" i="3"/>
  <c r="Q17" i="3" s="1"/>
  <c r="O33" i="3"/>
  <c r="R33" i="3" s="1"/>
  <c r="K34" i="3"/>
  <c r="H19" i="3"/>
  <c r="M19" i="3" s="1"/>
  <c r="H35" i="3"/>
  <c r="M35" i="3" s="1"/>
  <c r="O19" i="3"/>
  <c r="O35" i="3"/>
  <c r="H18" i="3"/>
  <c r="H34" i="3"/>
  <c r="L34" i="3" s="1"/>
  <c r="O18" i="3"/>
  <c r="O34" i="3"/>
  <c r="M9" i="2"/>
  <c r="K19" i="3"/>
  <c r="H20" i="3"/>
  <c r="M20" i="3" s="1"/>
  <c r="I37" i="3"/>
  <c r="O20" i="3"/>
  <c r="R20" i="3" s="1"/>
  <c r="I42" i="3"/>
  <c r="K37" i="3"/>
  <c r="H21" i="3"/>
  <c r="I21" i="3" s="1"/>
  <c r="I38" i="3"/>
  <c r="O21" i="3"/>
  <c r="R21" i="3" s="1"/>
  <c r="K41" i="3"/>
  <c r="H23" i="3"/>
  <c r="O23" i="3"/>
  <c r="R42" i="3"/>
  <c r="I47" i="3"/>
  <c r="H24" i="3"/>
  <c r="O24" i="3"/>
  <c r="Q24" i="3" s="1"/>
  <c r="H22" i="3"/>
  <c r="I22" i="3" s="1"/>
  <c r="O22" i="3"/>
  <c r="R22" i="3" s="1"/>
  <c r="K46" i="3"/>
  <c r="H25" i="3"/>
  <c r="L25" i="3" s="1"/>
  <c r="O25" i="3"/>
  <c r="Q25" i="3" s="1"/>
  <c r="Q47" i="3"/>
  <c r="H26" i="3"/>
  <c r="I26" i="3" s="1"/>
  <c r="O26" i="3"/>
  <c r="Q26" i="3" s="1"/>
  <c r="Q29" i="3"/>
  <c r="L10" i="3"/>
  <c r="L38" i="3"/>
  <c r="M10" i="3"/>
  <c r="R28" i="3"/>
  <c r="M23" i="3"/>
  <c r="R9" i="3"/>
  <c r="R10" i="3"/>
  <c r="R17" i="3"/>
  <c r="R25" i="3"/>
  <c r="R29" i="3"/>
  <c r="Q38" i="3"/>
  <c r="Q10" i="3"/>
  <c r="M34" i="3"/>
  <c r="R12" i="3"/>
  <c r="R19" i="3"/>
  <c r="R23" i="3"/>
  <c r="R27" i="3"/>
  <c r="R31" i="3"/>
  <c r="R35" i="3"/>
  <c r="R38" i="3"/>
  <c r="O13" i="3"/>
  <c r="Q9" i="3"/>
  <c r="Q20" i="3"/>
  <c r="Q28" i="3"/>
  <c r="Q32" i="3"/>
  <c r="Q37" i="3"/>
  <c r="R16" i="3"/>
  <c r="R24" i="3"/>
  <c r="R32" i="3"/>
  <c r="J13" i="3"/>
  <c r="R13" i="2"/>
  <c r="K28" i="3"/>
  <c r="L28" i="3"/>
  <c r="M9" i="3"/>
  <c r="M25" i="3"/>
  <c r="M38" i="3"/>
  <c r="K42" i="3"/>
  <c r="K35" i="3"/>
  <c r="J6" i="3"/>
  <c r="M6" i="3" s="1"/>
  <c r="M4" i="3"/>
  <c r="K10" i="3"/>
  <c r="K17" i="3"/>
  <c r="M17" i="3"/>
  <c r="K21" i="3"/>
  <c r="K25" i="3"/>
  <c r="L29" i="3"/>
  <c r="K33" i="3"/>
  <c r="L33" i="3"/>
  <c r="K38" i="3"/>
  <c r="L47" i="3"/>
  <c r="K47" i="3"/>
  <c r="K20" i="3"/>
  <c r="K24" i="3"/>
  <c r="L24" i="3"/>
  <c r="K9" i="3"/>
  <c r="R4" i="3"/>
  <c r="Q4" i="3"/>
  <c r="R11" i="3"/>
  <c r="R18" i="3"/>
  <c r="Q18" i="3"/>
  <c r="R30" i="3"/>
  <c r="Q30" i="3"/>
  <c r="R34" i="3"/>
  <c r="Q34" i="3"/>
  <c r="R41" i="3"/>
  <c r="P43" i="3"/>
  <c r="R43" i="3" s="1"/>
  <c r="Q41" i="3"/>
  <c r="M37" i="3"/>
  <c r="M46" i="3"/>
  <c r="I46" i="3"/>
  <c r="P36" i="3"/>
  <c r="P6" i="3"/>
  <c r="R6" i="3" s="1"/>
  <c r="K43" i="3"/>
  <c r="K18" i="3"/>
  <c r="K22" i="3"/>
  <c r="Q5" i="3"/>
  <c r="Q6" i="3" s="1"/>
  <c r="Q12" i="3"/>
  <c r="Q19" i="3"/>
  <c r="Q23" i="3"/>
  <c r="Q27" i="3"/>
  <c r="Q31" i="3"/>
  <c r="Q35" i="3"/>
  <c r="Q42" i="3"/>
  <c r="I4" i="3"/>
  <c r="L22" i="3"/>
  <c r="K26" i="3"/>
  <c r="K31" i="3"/>
  <c r="P13" i="3"/>
  <c r="R13" i="3" s="1"/>
  <c r="R5" i="3"/>
  <c r="S39" i="2"/>
  <c r="L46" i="3"/>
  <c r="L37" i="3"/>
  <c r="L43" i="3"/>
  <c r="L32" i="3"/>
  <c r="M22" i="3"/>
  <c r="M18" i="3"/>
  <c r="J36" i="3"/>
  <c r="K36" i="3" s="1"/>
  <c r="I33" i="3"/>
  <c r="I18" i="3"/>
  <c r="I23" i="3"/>
  <c r="I27" i="3"/>
  <c r="I34" i="3"/>
  <c r="I9" i="3"/>
  <c r="L17" i="3"/>
  <c r="L18" i="3"/>
  <c r="K6" i="3"/>
  <c r="L6" i="3"/>
  <c r="M11" i="3"/>
  <c r="M24" i="3"/>
  <c r="M28" i="3"/>
  <c r="M32" i="3"/>
  <c r="I11" i="3"/>
  <c r="I28" i="3"/>
  <c r="M29" i="3"/>
  <c r="I32" i="3"/>
  <c r="M33" i="3"/>
  <c r="I41" i="3"/>
  <c r="H43" i="3"/>
  <c r="M43" i="3" s="1"/>
  <c r="L9" i="3"/>
  <c r="I17" i="3"/>
  <c r="L23" i="3"/>
  <c r="I25" i="3"/>
  <c r="L27" i="3"/>
  <c r="M41" i="3"/>
  <c r="K13" i="3"/>
  <c r="I24" i="3"/>
  <c r="S13" i="2"/>
  <c r="R6" i="2"/>
  <c r="R43" i="2"/>
  <c r="S6" i="2"/>
  <c r="S43" i="2"/>
  <c r="H43" i="1"/>
  <c r="M41" i="1"/>
  <c r="M43" i="1" s="1"/>
  <c r="S36" i="2"/>
  <c r="K43" i="2"/>
  <c r="I27" i="2"/>
  <c r="H45" i="2"/>
  <c r="L36" i="2"/>
  <c r="Q36" i="2" s="1"/>
  <c r="M19" i="2"/>
  <c r="M27" i="2"/>
  <c r="M35" i="2"/>
  <c r="J36" i="2"/>
  <c r="K16" i="2"/>
  <c r="K41" i="2"/>
  <c r="M23" i="2"/>
  <c r="M31" i="2"/>
  <c r="M41" i="2"/>
  <c r="I13" i="2"/>
  <c r="I39" i="2"/>
  <c r="M11" i="2"/>
  <c r="M20" i="2"/>
  <c r="M28" i="2"/>
  <c r="L43" i="2"/>
  <c r="I16" i="2"/>
  <c r="I41" i="2"/>
  <c r="P13" i="2"/>
  <c r="P39" i="2"/>
  <c r="O45" i="2"/>
  <c r="Q6" i="2"/>
  <c r="M12" i="2"/>
  <c r="L13" i="2"/>
  <c r="M17" i="2"/>
  <c r="Q18" i="2"/>
  <c r="M21" i="2"/>
  <c r="Q22" i="2"/>
  <c r="M25" i="2"/>
  <c r="Q26" i="2"/>
  <c r="M29" i="2"/>
  <c r="Q30" i="2"/>
  <c r="M33" i="2"/>
  <c r="Q34" i="2"/>
  <c r="Q12" i="2"/>
  <c r="Q21" i="2"/>
  <c r="Q25" i="2"/>
  <c r="Q29" i="2"/>
  <c r="Q33" i="2"/>
  <c r="P36" i="2"/>
  <c r="Q17" i="2"/>
  <c r="Q16" i="2"/>
  <c r="N43" i="1"/>
  <c r="L43" i="1"/>
  <c r="M11" i="1"/>
  <c r="H36" i="1"/>
  <c r="M36" i="1" s="1"/>
  <c r="M18" i="1"/>
  <c r="M22" i="1"/>
  <c r="M26" i="1"/>
  <c r="M35" i="1"/>
  <c r="M20" i="1"/>
  <c r="M24" i="1"/>
  <c r="M28" i="1"/>
  <c r="M32" i="1"/>
  <c r="H13" i="1"/>
  <c r="M13" i="1" s="1"/>
  <c r="H6" i="1"/>
  <c r="I41" i="1"/>
  <c r="I35" i="1"/>
  <c r="I32" i="1"/>
  <c r="I28" i="1"/>
  <c r="I26" i="1"/>
  <c r="I24" i="1"/>
  <c r="I22" i="1"/>
  <c r="I20" i="1"/>
  <c r="I18" i="1"/>
  <c r="I42" i="1"/>
  <c r="I10" i="1"/>
  <c r="I5" i="1"/>
  <c r="I11" i="1"/>
  <c r="I4" i="1"/>
  <c r="I33" i="1"/>
  <c r="I27" i="1"/>
  <c r="I25" i="1"/>
  <c r="I23" i="1"/>
  <c r="I21" i="1"/>
  <c r="I19" i="1"/>
  <c r="I16" i="1"/>
  <c r="I12" i="1"/>
  <c r="I29" i="1"/>
  <c r="L34" i="1"/>
  <c r="L31" i="1"/>
  <c r="L30" i="1"/>
  <c r="L29" i="1"/>
  <c r="L27" i="1"/>
  <c r="L25" i="1"/>
  <c r="L23" i="1"/>
  <c r="L21" i="1"/>
  <c r="L19" i="1"/>
  <c r="L17" i="1"/>
  <c r="L16" i="1"/>
  <c r="L12" i="1"/>
  <c r="K6" i="1"/>
  <c r="L35" i="1"/>
  <c r="L32" i="1"/>
  <c r="N4" i="1"/>
  <c r="L24" i="1"/>
  <c r="L18" i="1"/>
  <c r="L11" i="1"/>
  <c r="L28" i="1"/>
  <c r="L41" i="1"/>
  <c r="L10" i="1"/>
  <c r="L26" i="1"/>
  <c r="L22" i="1"/>
  <c r="L20" i="1"/>
  <c r="L4" i="1"/>
  <c r="L5" i="1"/>
  <c r="L9" i="1"/>
  <c r="N17" i="1"/>
  <c r="I17" i="1"/>
  <c r="I37" i="1"/>
  <c r="I38" i="1"/>
  <c r="N5" i="1"/>
  <c r="N30" i="1"/>
  <c r="I30" i="1"/>
  <c r="N34" i="1"/>
  <c r="I34" i="1"/>
  <c r="L37" i="1"/>
  <c r="L38" i="1"/>
  <c r="L42" i="1"/>
  <c r="I9" i="1"/>
  <c r="N31" i="1"/>
  <c r="I31" i="1"/>
  <c r="N9" i="1"/>
  <c r="N38" i="1"/>
  <c r="N10" i="1"/>
  <c r="N12" i="1"/>
  <c r="N16" i="1"/>
  <c r="N19" i="1"/>
  <c r="N21" i="1"/>
  <c r="N23" i="1"/>
  <c r="N25" i="1"/>
  <c r="N27" i="1"/>
  <c r="N29" i="1"/>
  <c r="N33" i="1"/>
  <c r="L33" i="1"/>
  <c r="N37" i="1"/>
  <c r="N42" i="1"/>
  <c r="L20" i="3" l="1"/>
  <c r="I20" i="3"/>
  <c r="L35" i="3"/>
  <c r="I16" i="3"/>
  <c r="I35" i="3"/>
  <c r="R26" i="3"/>
  <c r="L16" i="3"/>
  <c r="Q16" i="3"/>
  <c r="M30" i="3"/>
  <c r="Q43" i="3"/>
  <c r="L31" i="3"/>
  <c r="M12" i="3"/>
  <c r="Q22" i="3"/>
  <c r="I31" i="3"/>
  <c r="Q21" i="3"/>
  <c r="Q36" i="3" s="1"/>
  <c r="H36" i="3"/>
  <c r="M36" i="3" s="1"/>
  <c r="I30" i="3"/>
  <c r="L26" i="3"/>
  <c r="M26" i="3"/>
  <c r="L12" i="3"/>
  <c r="M21" i="3"/>
  <c r="M6" i="1"/>
  <c r="L19" i="3"/>
  <c r="I19" i="3"/>
  <c r="L21" i="3"/>
  <c r="Q33" i="3"/>
  <c r="O39" i="3"/>
  <c r="O45" i="3" s="1"/>
  <c r="O48" i="3" s="1"/>
  <c r="R36" i="3"/>
  <c r="P39" i="3"/>
  <c r="P45" i="3" s="1"/>
  <c r="Q13" i="3"/>
  <c r="I43" i="3"/>
  <c r="J39" i="3"/>
  <c r="K39" i="3" s="1"/>
  <c r="I13" i="3"/>
  <c r="M13" i="3"/>
  <c r="M36" i="2"/>
  <c r="H48" i="2"/>
  <c r="H50" i="2" s="1"/>
  <c r="S45" i="2"/>
  <c r="K36" i="2"/>
  <c r="R36" i="2"/>
  <c r="J39" i="2"/>
  <c r="K39" i="2" s="1"/>
  <c r="I45" i="2"/>
  <c r="Q43" i="2"/>
  <c r="M43" i="2"/>
  <c r="M13" i="2"/>
  <c r="L39" i="2"/>
  <c r="Q13" i="2"/>
  <c r="P45" i="2"/>
  <c r="O48" i="2"/>
  <c r="I36" i="1"/>
  <c r="N6" i="1"/>
  <c r="L6" i="1"/>
  <c r="I6" i="1"/>
  <c r="L36" i="1"/>
  <c r="N36" i="1"/>
  <c r="I13" i="1"/>
  <c r="H39" i="1"/>
  <c r="N13" i="1"/>
  <c r="K39" i="1"/>
  <c r="L13" i="1"/>
  <c r="L36" i="3" l="1"/>
  <c r="I36" i="3"/>
  <c r="H39" i="3"/>
  <c r="H45" i="3" s="1"/>
  <c r="R39" i="3"/>
  <c r="Q39" i="3"/>
  <c r="Q45" i="3" s="1"/>
  <c r="Q48" i="3" s="1"/>
  <c r="P48" i="3"/>
  <c r="R45" i="3"/>
  <c r="J45" i="3"/>
  <c r="J48" i="3" s="1"/>
  <c r="L39" i="3"/>
  <c r="I39" i="3"/>
  <c r="M39" i="3"/>
  <c r="H52" i="2"/>
  <c r="S50" i="2"/>
  <c r="I48" i="2"/>
  <c r="S48" i="2"/>
  <c r="R39" i="2"/>
  <c r="J45" i="2"/>
  <c r="R45" i="2" s="1"/>
  <c r="I50" i="2"/>
  <c r="O50" i="2"/>
  <c r="O52" i="2" s="1"/>
  <c r="P48" i="2"/>
  <c r="M39" i="2"/>
  <c r="L45" i="2"/>
  <c r="Q39" i="2"/>
  <c r="I39" i="1"/>
  <c r="H45" i="1"/>
  <c r="H48" i="1" s="1"/>
  <c r="M39" i="1"/>
  <c r="L39" i="1"/>
  <c r="N39" i="1"/>
  <c r="K45" i="1"/>
  <c r="J48" i="2" l="1"/>
  <c r="R48" i="2" s="1"/>
  <c r="R48" i="3"/>
  <c r="M45" i="3"/>
  <c r="K45" i="3"/>
  <c r="L45" i="3"/>
  <c r="I45" i="3"/>
  <c r="H48" i="3"/>
  <c r="L48" i="3" s="1"/>
  <c r="K48" i="3"/>
  <c r="I45" i="1"/>
  <c r="K45" i="2"/>
  <c r="I52" i="2"/>
  <c r="S52" i="2"/>
  <c r="K48" i="2"/>
  <c r="J50" i="2"/>
  <c r="R50" i="2" s="1"/>
  <c r="L48" i="2"/>
  <c r="M45" i="2"/>
  <c r="Q45" i="2"/>
  <c r="P52" i="2"/>
  <c r="P50" i="2"/>
  <c r="M45" i="1"/>
  <c r="K48" i="1"/>
  <c r="I48" i="1"/>
  <c r="H50" i="1"/>
  <c r="L45" i="1"/>
  <c r="N45" i="1"/>
  <c r="I50" i="1" l="1"/>
  <c r="H50" i="3"/>
  <c r="I50" i="3" s="1"/>
  <c r="O50" i="3"/>
  <c r="O52" i="3" s="1"/>
  <c r="I48" i="3"/>
  <c r="M48" i="3"/>
  <c r="J52" i="2"/>
  <c r="K50" i="2"/>
  <c r="M48" i="2"/>
  <c r="L50" i="2"/>
  <c r="L52" i="2" s="1"/>
  <c r="Q48" i="2"/>
  <c r="H52" i="1"/>
  <c r="I52" i="1" s="1"/>
  <c r="N48" i="1"/>
  <c r="K50" i="1"/>
  <c r="M48" i="1"/>
  <c r="L48" i="1"/>
  <c r="K52" i="1" l="1"/>
  <c r="J50" i="3"/>
  <c r="M50" i="3" s="1"/>
  <c r="P50" i="3"/>
  <c r="H52" i="3"/>
  <c r="K52" i="2"/>
  <c r="R52" i="2"/>
  <c r="M52" i="2"/>
  <c r="Q52" i="2"/>
  <c r="M50" i="2"/>
  <c r="Q50" i="2"/>
  <c r="N50" i="1"/>
  <c r="M50" i="1"/>
  <c r="L50" i="1"/>
  <c r="L52" i="1"/>
  <c r="N52" i="1"/>
  <c r="M52" i="1"/>
  <c r="L50" i="3" l="1"/>
  <c r="R50" i="3"/>
  <c r="Q50" i="3"/>
  <c r="Q52" i="3" s="1"/>
  <c r="P52" i="3"/>
  <c r="R52" i="3" s="1"/>
  <c r="J52" i="3"/>
  <c r="K52" i="3" s="1"/>
  <c r="K50" i="3"/>
  <c r="I52" i="3"/>
  <c r="L52" i="3" l="1"/>
  <c r="M52" i="3"/>
</calcChain>
</file>

<file path=xl/sharedStrings.xml><?xml version="1.0" encoding="utf-8"?>
<sst xmlns="http://schemas.openxmlformats.org/spreadsheetml/2006/main" count="168" uniqueCount="69">
  <si>
    <t>Actuals</t>
  </si>
  <si>
    <t>%</t>
  </si>
  <si>
    <t>Notes</t>
  </si>
  <si>
    <t>GROSS PROFIT</t>
  </si>
  <si>
    <t>Total *Maintenance &amp; repairs</t>
  </si>
  <si>
    <t>*Rent</t>
  </si>
  <si>
    <t>*Telephone</t>
  </si>
  <si>
    <t>*Utilities</t>
  </si>
  <si>
    <t>Total *FACILITY EXPENSES</t>
  </si>
  <si>
    <t>*OPERATING  EXPENSES</t>
  </si>
  <si>
    <t>*Bank charges</t>
  </si>
  <si>
    <t>*Charitable contributions</t>
  </si>
  <si>
    <t>*Computer Support</t>
  </si>
  <si>
    <t>*Conference/seminars</t>
  </si>
  <si>
    <t>*Dues and subscriptions</t>
  </si>
  <si>
    <t>*Duplication</t>
  </si>
  <si>
    <t>*Equipment rental</t>
  </si>
  <si>
    <t>*Gifts</t>
  </si>
  <si>
    <t>*Insurance</t>
  </si>
  <si>
    <t>*Internet connection</t>
  </si>
  <si>
    <t>*Licenses &amp; permits</t>
  </si>
  <si>
    <t>*Meals and entertainment</t>
  </si>
  <si>
    <t>*Meeting costs</t>
  </si>
  <si>
    <t>*Office expense/supplies</t>
  </si>
  <si>
    <t>*Postage</t>
  </si>
  <si>
    <t>*Printing</t>
  </si>
  <si>
    <t>*Publications/Books</t>
  </si>
  <si>
    <t>*Recruiting</t>
  </si>
  <si>
    <t>*Taxes</t>
  </si>
  <si>
    <t>*Travel/Transportation</t>
  </si>
  <si>
    <t>Total *OPERATING  EXPENSES</t>
  </si>
  <si>
    <t>Total *PROFESSIONAL FEES</t>
  </si>
  <si>
    <t>Total *STAFF EXPENSES</t>
  </si>
  <si>
    <t>Total Expense</t>
  </si>
  <si>
    <t>Total Other Income</t>
  </si>
  <si>
    <t>Total Other Expense</t>
  </si>
  <si>
    <t>% of Rev</t>
  </si>
  <si>
    <t>Budget/Plan</t>
  </si>
  <si>
    <t>Total Revenue</t>
  </si>
  <si>
    <t>(in millions)</t>
  </si>
  <si>
    <t>*FACILITY  EXPENSES</t>
  </si>
  <si>
    <t>Total Cost of Goods Sold</t>
  </si>
  <si>
    <t>Total Depreciation &amp; Amoritization</t>
  </si>
  <si>
    <t>Total Interest Expense</t>
  </si>
  <si>
    <t>Earnings Before Interest, Taxes, Depreciation &amp; Amoritization (EBITDA)</t>
  </si>
  <si>
    <t>Earnings Before Taxes (EBT)</t>
  </si>
  <si>
    <t>Total Income Taxes (30%)</t>
  </si>
  <si>
    <t>Net Income</t>
  </si>
  <si>
    <t>Prior Period</t>
  </si>
  <si>
    <t>Same Period Prior Year</t>
  </si>
  <si>
    <t>% Var to Budget/Plan</t>
  </si>
  <si>
    <t>% Var to Prior Period</t>
  </si>
  <si>
    <t>% Var to Same Period Prior Year</t>
  </si>
  <si>
    <t>*Taxes (local)</t>
  </si>
  <si>
    <t>Budget/ Plan</t>
  </si>
  <si>
    <t>YTD Actuals</t>
  </si>
  <si>
    <t>YTD Budget/Plan</t>
  </si>
  <si>
    <t>Full Year FCST</t>
  </si>
  <si>
    <t>Full Year Budget/Plan</t>
  </si>
  <si>
    <t>$ Var</t>
  </si>
  <si>
    <t>Online Self-Study Courses</t>
  </si>
  <si>
    <t>Instructor-Led Boot Camps</t>
  </si>
  <si>
    <t>1:1 Private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</si>
  <si>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</si>
  <si>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Free Guides and Lessons</t>
  </si>
  <si>
    <t>Template Library</t>
  </si>
  <si>
    <t>© 2022 Wall Street Prep, Inc. All Rights Reserved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</si>
  <si>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Budget to Actual Variance Analysis</t>
    </r>
  </si>
  <si>
    <t>Budget to Actual Variance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</si>
</sst>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"/>
    <numFmt numFmtId="165" formatCode="#,##0_);\(#,##0\);\-\-_);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color theme="8" tint="-0.249977111117893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4"/>
      <color theme="10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</borders>
  <cellStyleXfs count="6">
    <xf numFmtId="0" fontId="0" fillId="0" borderId="0"/>
    <xf numFmtId="0" fontId="2" fillId="0" borderId="0"/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2" fillId="0" borderId="0" applyNumberFormat="0" applyFont="0" applyFill="0" applyBorder="0" applyAlignment="0" applyProtection="0"/>
  </cellStyleXfs>
  <cellXfs count="183">
    <xf numFmtId="0" fontId="0" fillId="0" borderId="0" xfId="0"/>
    <xf numFmtId="0" fontId="3" fillId="0" borderId="0" xfId="1" applyNumberFormat="1" applyFont="1"/>
    <xf numFmtId="0" fontId="4" fillId="0" borderId="0" xfId="1" applyNumberFormat="1" applyFont="1"/>
    <xf numFmtId="0" fontId="4" fillId="0" borderId="0" xfId="1" applyFont="1"/>
    <xf numFmtId="0" fontId="5" fillId="0" borderId="0" xfId="1" applyNumberFormat="1" applyFont="1"/>
    <xf numFmtId="49" fontId="6" fillId="0" borderId="0" xfId="1" applyNumberFormat="1" applyFont="1" applyAlignment="1">
      <alignment horizontal="center"/>
    </xf>
    <xf numFmtId="49" fontId="6" fillId="0" borderId="2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49" fontId="6" fillId="2" borderId="4" xfId="1" applyNumberFormat="1" applyFont="1" applyFill="1" applyBorder="1" applyAlignment="1">
      <alignment horizontal="center"/>
    </xf>
    <xf numFmtId="49" fontId="6" fillId="2" borderId="5" xfId="1" applyNumberFormat="1" applyFont="1" applyFill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49" fontId="6" fillId="0" borderId="0" xfId="1" applyNumberFormat="1" applyFont="1"/>
    <xf numFmtId="0" fontId="7" fillId="0" borderId="0" xfId="1" applyFont="1"/>
    <xf numFmtId="9" fontId="8" fillId="0" borderId="0" xfId="2" applyFont="1" applyBorder="1"/>
    <xf numFmtId="9" fontId="8" fillId="2" borderId="8" xfId="2" applyFont="1" applyFill="1" applyBorder="1"/>
    <xf numFmtId="9" fontId="11" fillId="0" borderId="6" xfId="2" applyFont="1" applyBorder="1" applyAlignment="1">
      <alignment horizontal="center"/>
    </xf>
    <xf numFmtId="9" fontId="8" fillId="0" borderId="11" xfId="2" applyFont="1" applyBorder="1"/>
    <xf numFmtId="9" fontId="8" fillId="2" borderId="13" xfId="2" applyFont="1" applyFill="1" applyBorder="1"/>
    <xf numFmtId="49" fontId="6" fillId="0" borderId="0" xfId="1" applyNumberFormat="1" applyFont="1" applyBorder="1"/>
    <xf numFmtId="9" fontId="8" fillId="2" borderId="18" xfId="2" applyFont="1" applyFill="1" applyBorder="1"/>
    <xf numFmtId="9" fontId="8" fillId="2" borderId="22" xfId="2" applyFont="1" applyFill="1" applyBorder="1"/>
    <xf numFmtId="49" fontId="6" fillId="0" borderId="11" xfId="1" applyNumberFormat="1" applyFont="1" applyBorder="1"/>
    <xf numFmtId="9" fontId="11" fillId="0" borderId="14" xfId="2" applyFont="1" applyBorder="1" applyAlignment="1">
      <alignment horizontal="center"/>
    </xf>
    <xf numFmtId="9" fontId="11" fillId="0" borderId="10" xfId="2" applyFont="1" applyBorder="1" applyAlignment="1">
      <alignment horizontal="center"/>
    </xf>
    <xf numFmtId="49" fontId="6" fillId="0" borderId="23" xfId="1" applyNumberFormat="1" applyFont="1" applyBorder="1"/>
    <xf numFmtId="9" fontId="8" fillId="0" borderId="23" xfId="2" applyFont="1" applyBorder="1"/>
    <xf numFmtId="9" fontId="8" fillId="2" borderId="26" xfId="2" applyFont="1" applyFill="1" applyBorder="1"/>
    <xf numFmtId="49" fontId="6" fillId="3" borderId="29" xfId="1" applyNumberFormat="1" applyFont="1" applyFill="1" applyBorder="1"/>
    <xf numFmtId="49" fontId="6" fillId="3" borderId="28" xfId="1" applyNumberFormat="1" applyFont="1" applyFill="1" applyBorder="1"/>
    <xf numFmtId="9" fontId="8" fillId="3" borderId="28" xfId="2" applyFont="1" applyFill="1" applyBorder="1"/>
    <xf numFmtId="9" fontId="8" fillId="3" borderId="30" xfId="2" applyFont="1" applyFill="1" applyBorder="1"/>
    <xf numFmtId="49" fontId="6" fillId="4" borderId="29" xfId="1" applyNumberFormat="1" applyFont="1" applyFill="1" applyBorder="1"/>
    <xf numFmtId="49" fontId="6" fillId="4" borderId="28" xfId="1" applyNumberFormat="1" applyFont="1" applyFill="1" applyBorder="1"/>
    <xf numFmtId="9" fontId="8" fillId="4" borderId="28" xfId="2" applyFont="1" applyFill="1" applyBorder="1"/>
    <xf numFmtId="9" fontId="8" fillId="4" borderId="30" xfId="2" applyFont="1" applyFill="1" applyBorder="1"/>
    <xf numFmtId="9" fontId="11" fillId="4" borderId="31" xfId="2" applyFont="1" applyFill="1" applyBorder="1" applyAlignment="1">
      <alignment horizontal="center"/>
    </xf>
    <xf numFmtId="9" fontId="11" fillId="4" borderId="30" xfId="2" applyFont="1" applyFill="1" applyBorder="1" applyAlignment="1">
      <alignment horizontal="center"/>
    </xf>
    <xf numFmtId="0" fontId="6" fillId="0" borderId="0" xfId="1" applyNumberFormat="1" applyFont="1"/>
    <xf numFmtId="0" fontId="7" fillId="0" borderId="0" xfId="1" applyNumberFormat="1" applyFont="1"/>
    <xf numFmtId="2" fontId="9" fillId="0" borderId="0" xfId="1" applyNumberFormat="1" applyFont="1"/>
    <xf numFmtId="0" fontId="9" fillId="0" borderId="0" xfId="1" applyNumberFormat="1" applyFont="1"/>
    <xf numFmtId="0" fontId="4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9" fontId="8" fillId="0" borderId="0" xfId="2" applyFont="1" applyBorder="1" applyAlignment="1">
      <alignment horizontal="center"/>
    </xf>
    <xf numFmtId="9" fontId="8" fillId="0" borderId="11" xfId="2" applyFont="1" applyBorder="1" applyAlignment="1">
      <alignment horizontal="center"/>
    </xf>
    <xf numFmtId="9" fontId="8" fillId="0" borderId="23" xfId="2" applyFont="1" applyBorder="1" applyAlignment="1">
      <alignment horizontal="center"/>
    </xf>
    <xf numFmtId="9" fontId="8" fillId="3" borderId="28" xfId="2" applyFont="1" applyFill="1" applyBorder="1" applyAlignment="1">
      <alignment horizontal="center"/>
    </xf>
    <xf numFmtId="9" fontId="8" fillId="4" borderId="28" xfId="2" applyFont="1" applyFill="1" applyBorder="1" applyAlignment="1">
      <alignment horizontal="center"/>
    </xf>
    <xf numFmtId="0" fontId="7" fillId="0" borderId="0" xfId="1" applyNumberFormat="1" applyFont="1" applyAlignment="1">
      <alignment horizontal="center"/>
    </xf>
    <xf numFmtId="2" fontId="9" fillId="0" borderId="0" xfId="1" applyNumberFormat="1" applyFont="1" applyAlignment="1">
      <alignment horizontal="center"/>
    </xf>
    <xf numFmtId="9" fontId="11" fillId="3" borderId="27" xfId="2" applyFont="1" applyFill="1" applyBorder="1" applyAlignment="1">
      <alignment horizontal="center"/>
    </xf>
    <xf numFmtId="9" fontId="11" fillId="4" borderId="27" xfId="2" applyFont="1" applyFill="1" applyBorder="1" applyAlignment="1">
      <alignment horizontal="center"/>
    </xf>
    <xf numFmtId="0" fontId="9" fillId="0" borderId="9" xfId="1" applyFont="1" applyBorder="1"/>
    <xf numFmtId="0" fontId="9" fillId="0" borderId="14" xfId="1" applyFont="1" applyBorder="1"/>
    <xf numFmtId="49" fontId="6" fillId="0" borderId="0" xfId="1" applyNumberFormat="1" applyFont="1" applyFill="1" applyBorder="1"/>
    <xf numFmtId="9" fontId="8" fillId="0" borderId="0" xfId="2" applyFont="1" applyFill="1" applyBorder="1" applyAlignment="1">
      <alignment horizontal="center"/>
    </xf>
    <xf numFmtId="9" fontId="8" fillId="0" borderId="0" xfId="2" applyFont="1" applyFill="1" applyBorder="1"/>
    <xf numFmtId="9" fontId="8" fillId="0" borderId="8" xfId="2" applyFont="1" applyFill="1" applyBorder="1"/>
    <xf numFmtId="9" fontId="11" fillId="0" borderId="6" xfId="2" applyFont="1" applyFill="1" applyBorder="1" applyAlignment="1">
      <alignment horizontal="center"/>
    </xf>
    <xf numFmtId="0" fontId="9" fillId="0" borderId="9" xfId="1" applyFont="1" applyFill="1" applyBorder="1"/>
    <xf numFmtId="0" fontId="7" fillId="0" borderId="0" xfId="1" applyFont="1" applyFill="1"/>
    <xf numFmtId="49" fontId="6" fillId="0" borderId="16" xfId="1" applyNumberFormat="1" applyFont="1" applyFill="1" applyBorder="1"/>
    <xf numFmtId="9" fontId="8" fillId="0" borderId="16" xfId="2" applyFont="1" applyFill="1" applyBorder="1" applyAlignment="1">
      <alignment horizontal="center"/>
    </xf>
    <xf numFmtId="9" fontId="8" fillId="0" borderId="16" xfId="2" applyFont="1" applyFill="1" applyBorder="1"/>
    <xf numFmtId="9" fontId="11" fillId="0" borderId="15" xfId="2" applyFont="1" applyFill="1" applyBorder="1" applyAlignment="1">
      <alignment horizontal="center"/>
    </xf>
    <xf numFmtId="49" fontId="6" fillId="0" borderId="20" xfId="1" applyNumberFormat="1" applyFont="1" applyFill="1" applyBorder="1"/>
    <xf numFmtId="9" fontId="8" fillId="0" borderId="20" xfId="2" applyFont="1" applyFill="1" applyBorder="1" applyAlignment="1">
      <alignment horizontal="center"/>
    </xf>
    <xf numFmtId="9" fontId="8" fillId="0" borderId="20" xfId="2" applyFont="1" applyFill="1" applyBorder="1"/>
    <xf numFmtId="9" fontId="11" fillId="0" borderId="19" xfId="2" applyFont="1" applyFill="1" applyBorder="1" applyAlignment="1">
      <alignment horizontal="center"/>
    </xf>
    <xf numFmtId="49" fontId="6" fillId="0" borderId="24" xfId="1" applyNumberFormat="1" applyFont="1" applyBorder="1"/>
    <xf numFmtId="9" fontId="8" fillId="0" borderId="26" xfId="2" applyFont="1" applyFill="1" applyBorder="1"/>
    <xf numFmtId="9" fontId="11" fillId="0" borderId="24" xfId="2" applyFont="1" applyBorder="1" applyAlignment="1">
      <alignment horizontal="center"/>
    </xf>
    <xf numFmtId="49" fontId="6" fillId="0" borderId="11" xfId="1" applyNumberFormat="1" applyFont="1" applyFill="1" applyBorder="1"/>
    <xf numFmtId="9" fontId="8" fillId="0" borderId="11" xfId="2" applyFont="1" applyFill="1" applyBorder="1" applyAlignment="1">
      <alignment horizontal="center"/>
    </xf>
    <xf numFmtId="9" fontId="8" fillId="0" borderId="11" xfId="2" applyFont="1" applyFill="1" applyBorder="1"/>
    <xf numFmtId="9" fontId="8" fillId="0" borderId="13" xfId="2" applyFont="1" applyFill="1" applyBorder="1"/>
    <xf numFmtId="9" fontId="11" fillId="0" borderId="10" xfId="2" applyFont="1" applyFill="1" applyBorder="1" applyAlignment="1">
      <alignment horizontal="center"/>
    </xf>
    <xf numFmtId="49" fontId="6" fillId="0" borderId="6" xfId="1" applyNumberFormat="1" applyFont="1" applyFill="1" applyBorder="1"/>
    <xf numFmtId="0" fontId="3" fillId="0" borderId="0" xfId="1" applyNumberFormat="1" applyFont="1" applyFill="1" applyBorder="1"/>
    <xf numFmtId="49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49" fontId="6" fillId="0" borderId="0" xfId="1" applyNumberFormat="1" applyFont="1" applyAlignment="1">
      <alignment horizontal="left"/>
    </xf>
    <xf numFmtId="49" fontId="6" fillId="0" borderId="36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center" wrapText="1"/>
    </xf>
    <xf numFmtId="49" fontId="6" fillId="0" borderId="2" xfId="1" applyNumberFormat="1" applyFont="1" applyBorder="1" applyAlignment="1">
      <alignment horizontal="center" wrapText="1"/>
    </xf>
    <xf numFmtId="0" fontId="9" fillId="0" borderId="6" xfId="1" applyFont="1" applyBorder="1"/>
    <xf numFmtId="9" fontId="11" fillId="5" borderId="31" xfId="2" applyFont="1" applyFill="1" applyBorder="1" applyAlignment="1">
      <alignment horizontal="center"/>
    </xf>
    <xf numFmtId="9" fontId="11" fillId="5" borderId="30" xfId="2" applyFont="1" applyFill="1" applyBorder="1" applyAlignment="1">
      <alignment horizontal="center"/>
    </xf>
    <xf numFmtId="49" fontId="6" fillId="0" borderId="1" xfId="1" applyNumberFormat="1" applyFont="1" applyBorder="1" applyAlignment="1">
      <alignment horizontal="center" wrapText="1"/>
    </xf>
    <xf numFmtId="49" fontId="6" fillId="2" borderId="4" xfId="1" applyNumberFormat="1" applyFont="1" applyFill="1" applyBorder="1" applyAlignment="1">
      <alignment horizontal="center" wrapText="1"/>
    </xf>
    <xf numFmtId="49" fontId="6" fillId="2" borderId="5" xfId="1" applyNumberFormat="1" applyFont="1" applyFill="1" applyBorder="1" applyAlignment="1">
      <alignment horizontal="center" wrapText="1"/>
    </xf>
    <xf numFmtId="9" fontId="8" fillId="0" borderId="43" xfId="2" applyFont="1" applyFill="1" applyBorder="1" applyAlignment="1">
      <alignment horizontal="center"/>
    </xf>
    <xf numFmtId="0" fontId="4" fillId="0" borderId="0" xfId="1" applyNumberFormat="1" applyFont="1" applyFill="1"/>
    <xf numFmtId="0" fontId="5" fillId="0" borderId="0" xfId="1" applyNumberFormat="1" applyFont="1" applyFill="1"/>
    <xf numFmtId="2" fontId="9" fillId="0" borderId="0" xfId="1" applyNumberFormat="1" applyFont="1" applyFill="1"/>
    <xf numFmtId="0" fontId="7" fillId="0" borderId="0" xfId="1" applyNumberFormat="1" applyFont="1" applyFill="1"/>
    <xf numFmtId="49" fontId="6" fillId="0" borderId="9" xfId="1" applyNumberFormat="1" applyFont="1" applyFill="1" applyBorder="1" applyAlignment="1">
      <alignment horizontal="center"/>
    </xf>
    <xf numFmtId="164" fontId="8" fillId="0" borderId="34" xfId="1" applyNumberFormat="1" applyFont="1" applyBorder="1"/>
    <xf numFmtId="164" fontId="8" fillId="0" borderId="9" xfId="1" applyNumberFormat="1" applyFont="1" applyBorder="1"/>
    <xf numFmtId="164" fontId="8" fillId="3" borderId="31" xfId="1" applyNumberFormat="1" applyFont="1" applyFill="1" applyBorder="1"/>
    <xf numFmtId="164" fontId="8" fillId="0" borderId="9" xfId="1" applyNumberFormat="1" applyFont="1" applyFill="1" applyBorder="1"/>
    <xf numFmtId="164" fontId="8" fillId="0" borderId="14" xfId="1" applyNumberFormat="1" applyFont="1" applyBorder="1"/>
    <xf numFmtId="164" fontId="8" fillId="0" borderId="34" xfId="1" applyNumberFormat="1" applyFont="1" applyFill="1" applyBorder="1"/>
    <xf numFmtId="164" fontId="8" fillId="0" borderId="35" xfId="1" applyNumberFormat="1" applyFont="1" applyFill="1" applyBorder="1"/>
    <xf numFmtId="164" fontId="8" fillId="0" borderId="32" xfId="1" applyNumberFormat="1" applyFont="1" applyFill="1" applyBorder="1"/>
    <xf numFmtId="164" fontId="8" fillId="4" borderId="31" xfId="1" applyNumberFormat="1" applyFont="1" applyFill="1" applyBorder="1"/>
    <xf numFmtId="164" fontId="8" fillId="0" borderId="14" xfId="1" applyNumberFormat="1" applyFont="1" applyFill="1" applyBorder="1"/>
    <xf numFmtId="164" fontId="8" fillId="2" borderId="25" xfId="1" applyNumberFormat="1" applyFont="1" applyFill="1" applyBorder="1"/>
    <xf numFmtId="164" fontId="8" fillId="2" borderId="7" xfId="1" applyNumberFormat="1" applyFont="1" applyFill="1" applyBorder="1"/>
    <xf numFmtId="164" fontId="8" fillId="3" borderId="29" xfId="1" applyNumberFormat="1" applyFont="1" applyFill="1" applyBorder="1"/>
    <xf numFmtId="164" fontId="8" fillId="2" borderId="12" xfId="1" applyNumberFormat="1" applyFont="1" applyFill="1" applyBorder="1"/>
    <xf numFmtId="164" fontId="8" fillId="2" borderId="21" xfId="1" applyNumberFormat="1" applyFont="1" applyFill="1" applyBorder="1"/>
    <xf numFmtId="164" fontId="8" fillId="2" borderId="0" xfId="1" applyNumberFormat="1" applyFont="1" applyFill="1" applyBorder="1"/>
    <xf numFmtId="164" fontId="8" fillId="2" borderId="17" xfId="1" applyNumberFormat="1" applyFont="1" applyFill="1" applyBorder="1"/>
    <xf numFmtId="164" fontId="8" fillId="4" borderId="29" xfId="1" applyNumberFormat="1" applyFont="1" applyFill="1" applyBorder="1"/>
    <xf numFmtId="164" fontId="8" fillId="0" borderId="7" xfId="1" applyNumberFormat="1" applyFont="1" applyFill="1" applyBorder="1"/>
    <xf numFmtId="164" fontId="8" fillId="0" borderId="12" xfId="1" applyNumberFormat="1" applyFont="1" applyFill="1" applyBorder="1"/>
    <xf numFmtId="164" fontId="8" fillId="0" borderId="37" xfId="1" applyNumberFormat="1" applyFont="1" applyBorder="1"/>
    <xf numFmtId="164" fontId="8" fillId="0" borderId="38" xfId="1" applyNumberFormat="1" applyFont="1" applyBorder="1"/>
    <xf numFmtId="164" fontId="8" fillId="3" borderId="39" xfId="1" applyNumberFormat="1" applyFont="1" applyFill="1" applyBorder="1"/>
    <xf numFmtId="164" fontId="8" fillId="0" borderId="38" xfId="1" applyNumberFormat="1" applyFont="1" applyFill="1" applyBorder="1"/>
    <xf numFmtId="164" fontId="8" fillId="0" borderId="40" xfId="1" applyNumberFormat="1" applyFont="1" applyBorder="1"/>
    <xf numFmtId="164" fontId="8" fillId="0" borderId="37" xfId="1" applyNumberFormat="1" applyFont="1" applyFill="1" applyBorder="1"/>
    <xf numFmtId="164" fontId="8" fillId="0" borderId="33" xfId="1" applyNumberFormat="1" applyFont="1" applyFill="1" applyBorder="1"/>
    <xf numFmtId="164" fontId="8" fillId="0" borderId="41" xfId="1" applyNumberFormat="1" applyFont="1" applyFill="1" applyBorder="1"/>
    <xf numFmtId="164" fontId="8" fillId="4" borderId="39" xfId="1" applyNumberFormat="1" applyFont="1" applyFill="1" applyBorder="1"/>
    <xf numFmtId="164" fontId="8" fillId="0" borderId="40" xfId="1" applyNumberFormat="1" applyFont="1" applyFill="1" applyBorder="1"/>
    <xf numFmtId="164" fontId="8" fillId="3" borderId="27" xfId="1" applyNumberFormat="1" applyFont="1" applyFill="1" applyBorder="1"/>
    <xf numFmtId="164" fontId="8" fillId="3" borderId="42" xfId="1" applyNumberFormat="1" applyFont="1" applyFill="1" applyBorder="1"/>
    <xf numFmtId="49" fontId="6" fillId="4" borderId="29" xfId="1" applyNumberFormat="1" applyFont="1" applyFill="1" applyBorder="1" applyAlignment="1">
      <alignment horizontal="left" wrapText="1"/>
    </xf>
    <xf numFmtId="49" fontId="6" fillId="4" borderId="28" xfId="1" applyNumberFormat="1" applyFont="1" applyFill="1" applyBorder="1" applyAlignment="1">
      <alignment horizontal="left" wrapText="1"/>
    </xf>
    <xf numFmtId="49" fontId="6" fillId="4" borderId="27" xfId="1" applyNumberFormat="1" applyFont="1" applyFill="1" applyBorder="1" applyAlignment="1">
      <alignment horizontal="left" wrapText="1"/>
    </xf>
    <xf numFmtId="49" fontId="1" fillId="6" borderId="44" xfId="4" applyNumberFormat="1" applyFont="1" applyFill="1" applyBorder="1"/>
    <xf numFmtId="49" fontId="14" fillId="6" borderId="45" xfId="4" applyNumberFormat="1" applyFont="1" applyFill="1" applyBorder="1"/>
    <xf numFmtId="49" fontId="14" fillId="6" borderId="46" xfId="4" applyNumberFormat="1" applyFont="1" applyFill="1" applyBorder="1"/>
    <xf numFmtId="49" fontId="14" fillId="7" borderId="44" xfId="4" applyNumberFormat="1" applyFont="1" applyFill="1" applyBorder="1"/>
    <xf numFmtId="49" fontId="14" fillId="7" borderId="45" xfId="4" applyNumberFormat="1" applyFont="1" applyFill="1" applyBorder="1"/>
    <xf numFmtId="49" fontId="14" fillId="7" borderId="46" xfId="4" applyNumberFormat="1" applyFont="1" applyFill="1" applyBorder="1"/>
    <xf numFmtId="165" fontId="1" fillId="8" borderId="0" xfId="4" applyNumberFormat="1" applyFont="1" applyFill="1"/>
    <xf numFmtId="49" fontId="1" fillId="6" borderId="47" xfId="4" applyNumberFormat="1" applyFont="1" applyFill="1" applyBorder="1"/>
    <xf numFmtId="49" fontId="14" fillId="6" borderId="0" xfId="4" applyNumberFormat="1" applyFont="1" applyFill="1"/>
    <xf numFmtId="49" fontId="14" fillId="0" borderId="0" xfId="4" applyNumberFormat="1" applyFont="1"/>
    <xf numFmtId="49" fontId="14" fillId="6" borderId="48" xfId="4" applyNumberFormat="1" applyFont="1" applyFill="1" applyBorder="1"/>
    <xf numFmtId="49" fontId="14" fillId="7" borderId="47" xfId="4" applyNumberFormat="1" applyFont="1" applyFill="1" applyBorder="1" applyAlignment="1">
      <alignment horizontal="center"/>
    </xf>
    <xf numFmtId="49" fontId="15" fillId="6" borderId="49" xfId="4" applyNumberFormat="1" applyFont="1" applyFill="1" applyBorder="1" applyAlignment="1">
      <alignment horizontal="center" vertical="center"/>
    </xf>
    <xf numFmtId="49" fontId="15" fillId="6" borderId="45" xfId="4" applyNumberFormat="1" applyFont="1" applyFill="1" applyBorder="1" applyAlignment="1">
      <alignment horizontal="center" vertical="center"/>
    </xf>
    <xf numFmtId="49" fontId="15" fillId="6" borderId="46" xfId="4" applyNumberFormat="1" applyFont="1" applyFill="1" applyBorder="1" applyAlignment="1">
      <alignment horizontal="center" vertical="center"/>
    </xf>
    <xf numFmtId="49" fontId="1" fillId="7" borderId="48" xfId="4" applyNumberFormat="1" applyFont="1" applyFill="1" applyBorder="1"/>
    <xf numFmtId="49" fontId="15" fillId="6" borderId="50" xfId="4" applyNumberFormat="1" applyFont="1" applyFill="1" applyBorder="1" applyAlignment="1">
      <alignment horizontal="center" vertical="center"/>
    </xf>
    <xf numFmtId="49" fontId="15" fillId="6" borderId="0" xfId="4" applyNumberFormat="1" applyFont="1" applyFill="1" applyAlignment="1">
      <alignment horizontal="center" vertical="center"/>
    </xf>
    <xf numFmtId="49" fontId="15" fillId="6" borderId="48" xfId="4" applyNumberFormat="1" applyFont="1" applyFill="1" applyBorder="1" applyAlignment="1">
      <alignment horizontal="center" vertical="center"/>
    </xf>
    <xf numFmtId="49" fontId="14" fillId="7" borderId="47" xfId="4" applyNumberFormat="1" applyFont="1" applyFill="1" applyBorder="1"/>
    <xf numFmtId="49" fontId="16" fillId="6" borderId="47" xfId="4" applyNumberFormat="1" applyFont="1" applyFill="1" applyBorder="1" applyAlignment="1" applyProtection="1">
      <alignment vertical="center"/>
      <protection locked="0"/>
    </xf>
    <xf numFmtId="49" fontId="17" fillId="6" borderId="0" xfId="4" applyNumberFormat="1" applyFont="1" applyFill="1" applyAlignment="1" applyProtection="1">
      <alignment vertical="center"/>
      <protection locked="0"/>
    </xf>
    <xf numFmtId="49" fontId="14" fillId="6" borderId="48" xfId="4" applyNumberFormat="1" applyFont="1" applyFill="1" applyBorder="1" applyAlignment="1">
      <alignment vertical="center"/>
    </xf>
    <xf numFmtId="49" fontId="15" fillId="6" borderId="51" xfId="4" applyNumberFormat="1" applyFont="1" applyFill="1" applyBorder="1" applyAlignment="1">
      <alignment horizontal="center" vertical="center"/>
    </xf>
    <xf numFmtId="49" fontId="15" fillId="6" borderId="52" xfId="4" applyNumberFormat="1" applyFont="1" applyFill="1" applyBorder="1" applyAlignment="1">
      <alignment horizontal="center" vertical="center"/>
    </xf>
    <xf numFmtId="49" fontId="15" fillId="6" borderId="53" xfId="4" applyNumberFormat="1" applyFont="1" applyFill="1" applyBorder="1" applyAlignment="1">
      <alignment horizontal="center" vertical="center"/>
    </xf>
    <xf numFmtId="49" fontId="1" fillId="6" borderId="47" xfId="4" applyNumberFormat="1" applyFont="1" applyFill="1" applyBorder="1" applyAlignment="1">
      <alignment vertical="center"/>
    </xf>
    <xf numFmtId="49" fontId="17" fillId="6" borderId="0" xfId="4" applyNumberFormat="1" applyFont="1" applyFill="1" applyAlignment="1" applyProtection="1">
      <alignment horizontal="left" vertical="center"/>
      <protection locked="0"/>
    </xf>
    <xf numFmtId="49" fontId="1" fillId="7" borderId="0" xfId="4" applyNumberFormat="1" applyFont="1" applyFill="1"/>
    <xf numFmtId="49" fontId="16" fillId="6" borderId="20" xfId="4" applyNumberFormat="1" applyFont="1" applyFill="1" applyBorder="1" applyAlignment="1" applyProtection="1">
      <alignment vertical="center"/>
      <protection locked="0"/>
    </xf>
    <xf numFmtId="49" fontId="1" fillId="7" borderId="0" xfId="4" applyNumberFormat="1" applyFont="1" applyFill="1" applyAlignment="1">
      <alignment horizontal="center" wrapText="1"/>
    </xf>
    <xf numFmtId="49" fontId="14" fillId="6" borderId="48" xfId="4" applyNumberFormat="1" applyFont="1" applyFill="1" applyBorder="1" applyAlignment="1">
      <alignment horizontal="center" wrapText="1"/>
    </xf>
    <xf numFmtId="49" fontId="20" fillId="6" borderId="0" xfId="4" applyNumberFormat="1" applyFont="1" applyFill="1" applyAlignment="1">
      <alignment vertical="center" wrapText="1"/>
    </xf>
    <xf numFmtId="49" fontId="21" fillId="6" borderId="0" xfId="4" applyNumberFormat="1" applyFont="1" applyFill="1" applyAlignment="1">
      <alignment horizontal="center" vertical="center" wrapText="1"/>
    </xf>
    <xf numFmtId="49" fontId="23" fillId="6" borderId="0" xfId="4" applyNumberFormat="1" applyFont="1" applyFill="1" applyAlignment="1">
      <alignment horizontal="center" vertical="center"/>
    </xf>
    <xf numFmtId="49" fontId="1" fillId="6" borderId="54" xfId="4" applyNumberFormat="1" applyFont="1" applyFill="1" applyBorder="1"/>
    <xf numFmtId="49" fontId="14" fillId="6" borderId="52" xfId="4" applyNumberFormat="1" applyFont="1" applyFill="1" applyBorder="1"/>
    <xf numFmtId="49" fontId="14" fillId="6" borderId="53" xfId="4" applyNumberFormat="1" applyFont="1" applyFill="1" applyBorder="1"/>
    <xf numFmtId="49" fontId="14" fillId="7" borderId="54" xfId="4" applyNumberFormat="1" applyFont="1" applyFill="1" applyBorder="1"/>
    <xf numFmtId="49" fontId="1" fillId="7" borderId="52" xfId="4" applyNumberFormat="1" applyFont="1" applyFill="1" applyBorder="1"/>
    <xf numFmtId="49" fontId="1" fillId="7" borderId="53" xfId="4" applyNumberFormat="1" applyFont="1" applyFill="1" applyBorder="1"/>
    <xf numFmtId="49" fontId="18" fillId="7" borderId="44" xfId="5" applyNumberFormat="1" applyFont="1" applyFill="1" applyBorder="1" applyAlignment="1" applyProtection="1">
      <alignment horizontal="center" vertical="center"/>
      <protection locked="0"/>
    </xf>
    <xf numFmtId="49" fontId="18" fillId="7" borderId="45" xfId="5" applyNumberFormat="1" applyFont="1" applyFill="1" applyBorder="1" applyAlignment="1" applyProtection="1">
      <alignment horizontal="center" vertical="center"/>
      <protection locked="0"/>
    </xf>
    <xf numFmtId="49" fontId="18" fillId="7" borderId="46" xfId="5" applyNumberFormat="1" applyFont="1" applyFill="1" applyBorder="1" applyAlignment="1" applyProtection="1">
      <alignment horizontal="center" vertical="center"/>
      <protection locked="0"/>
    </xf>
    <xf numFmtId="49" fontId="18" fillId="7" borderId="47" xfId="5" applyNumberFormat="1" applyFont="1" applyFill="1" applyBorder="1" applyAlignment="1" applyProtection="1">
      <alignment horizontal="center" vertical="center"/>
      <protection locked="0"/>
    </xf>
    <xf numFmtId="49" fontId="18" fillId="7" borderId="0" xfId="5" applyNumberFormat="1" applyFont="1" applyFill="1" applyBorder="1" applyAlignment="1" applyProtection="1">
      <alignment horizontal="center" vertical="center"/>
      <protection locked="0"/>
    </xf>
    <xf numFmtId="49" fontId="18" fillId="7" borderId="48" xfId="5" applyNumberFormat="1" applyFont="1" applyFill="1" applyBorder="1" applyAlignment="1" applyProtection="1">
      <alignment horizontal="center" vertical="center"/>
      <protection locked="0"/>
    </xf>
    <xf numFmtId="49" fontId="18" fillId="7" borderId="54" xfId="5" applyNumberFormat="1" applyFont="1" applyFill="1" applyBorder="1" applyAlignment="1" applyProtection="1">
      <alignment horizontal="center" vertical="center"/>
      <protection locked="0"/>
    </xf>
    <xf numFmtId="49" fontId="18" fillId="7" borderId="52" xfId="5" applyNumberFormat="1" applyFont="1" applyFill="1" applyBorder="1" applyAlignment="1" applyProtection="1">
      <alignment horizontal="center" vertical="center"/>
      <protection locked="0"/>
    </xf>
    <xf numFmtId="49" fontId="18" fillId="7" borderId="53" xfId="5" applyNumberFormat="1" applyFont="1" applyFill="1" applyBorder="1" applyAlignment="1" applyProtection="1">
      <alignment horizontal="center" vertical="center"/>
      <protection locked="0"/>
    </xf>
  </cellXfs>
  <cellStyles count="6">
    <cellStyle name="Hyperlink" xfId="3" builtinId="8" hidden="1"/>
    <cellStyle name="Hyperlink" xfId="5" builtinId="8" customBuiltin="1"/>
    <cellStyle name="Normal" xfId="0" builtinId="0"/>
    <cellStyle name="Normal 2" xfId="4" xr:uid="{BC2FA636-42BC-4425-875E-8B179C2C4F8C}"/>
    <cellStyle name="Normal 3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D1E4F6D7-540F-4687-BE08-B916A7955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20" y="554637"/>
          <a:ext cx="2326025" cy="31089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6</xdr:col>
          <xdr:colOff>114300</xdr:colOff>
          <xdr:row>3</xdr:row>
          <xdr:rowOff>45720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6</xdr:col>
          <xdr:colOff>114300</xdr:colOff>
          <xdr:row>3</xdr:row>
          <xdr:rowOff>45720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6</xdr:col>
          <xdr:colOff>114300</xdr:colOff>
          <xdr:row>2</xdr:row>
          <xdr:rowOff>228600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6</xdr:col>
          <xdr:colOff>114300</xdr:colOff>
          <xdr:row>2</xdr:row>
          <xdr:rowOff>228600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6</xdr:col>
          <xdr:colOff>114300</xdr:colOff>
          <xdr:row>2</xdr:row>
          <xdr:rowOff>228600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6</xdr:col>
          <xdr:colOff>114300</xdr:colOff>
          <xdr:row>2</xdr:row>
          <xdr:rowOff>228600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udget-actual-variance-analysis-fpa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93B01-4C0A-4264-8596-4E657B25C8A1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39" customWidth="1"/>
    <col min="3" max="11" width="10.77734375" style="139" customWidth="1"/>
    <col min="12" max="13" width="2.77734375" style="139" customWidth="1"/>
    <col min="14" max="21" width="9.44140625" style="139"/>
    <col min="22" max="22" width="2.77734375" style="139" customWidth="1"/>
    <col min="23" max="16384" width="9.44140625" style="139"/>
  </cols>
  <sheetData>
    <row r="2" spans="2:22" ht="13.2" customHeight="1" x14ac:dyDescent="0.25">
      <c r="B2" s="133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136"/>
      <c r="N2" s="137"/>
      <c r="O2" s="137"/>
      <c r="P2" s="137"/>
      <c r="Q2" s="137"/>
      <c r="R2" s="137"/>
      <c r="S2" s="137"/>
      <c r="T2" s="137"/>
      <c r="U2" s="137"/>
      <c r="V2" s="138"/>
    </row>
    <row r="3" spans="2:22" ht="13.2" customHeight="1" x14ac:dyDescent="0.25">
      <c r="B3" s="140"/>
      <c r="C3" s="141"/>
      <c r="D3" s="142"/>
      <c r="E3" s="141"/>
      <c r="F3" s="141"/>
      <c r="G3" s="141"/>
      <c r="H3" s="141"/>
      <c r="I3" s="141"/>
      <c r="J3" s="141"/>
      <c r="K3" s="141"/>
      <c r="L3" s="143"/>
      <c r="M3" s="144"/>
      <c r="N3" s="145" t="s">
        <v>60</v>
      </c>
      <c r="O3" s="146"/>
      <c r="P3" s="146"/>
      <c r="Q3" s="146"/>
      <c r="R3" s="146"/>
      <c r="S3" s="146"/>
      <c r="T3" s="146"/>
      <c r="U3" s="147"/>
      <c r="V3" s="148"/>
    </row>
    <row r="4" spans="2:22" ht="13.2" customHeight="1" x14ac:dyDescent="0.25">
      <c r="B4" s="140"/>
      <c r="C4" s="141"/>
      <c r="D4" s="141"/>
      <c r="E4" s="141"/>
      <c r="F4" s="141"/>
      <c r="G4" s="141"/>
      <c r="H4" s="141"/>
      <c r="I4" s="141"/>
      <c r="J4" s="141"/>
      <c r="K4" s="141"/>
      <c r="L4" s="143"/>
      <c r="M4" s="144"/>
      <c r="N4" s="149"/>
      <c r="O4" s="150"/>
      <c r="P4" s="150"/>
      <c r="Q4" s="150"/>
      <c r="R4" s="150"/>
      <c r="S4" s="150"/>
      <c r="T4" s="150"/>
      <c r="U4" s="151"/>
      <c r="V4" s="148"/>
    </row>
    <row r="5" spans="2:22" ht="13.2" customHeight="1" x14ac:dyDescent="0.25"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3"/>
      <c r="M5" s="152"/>
      <c r="N5" s="149"/>
      <c r="O5" s="150"/>
      <c r="P5" s="150"/>
      <c r="Q5" s="150"/>
      <c r="R5" s="150"/>
      <c r="S5" s="150"/>
      <c r="T5" s="150"/>
      <c r="U5" s="151"/>
      <c r="V5" s="148"/>
    </row>
    <row r="6" spans="2:22" ht="13.2" customHeight="1" x14ac:dyDescent="0.25">
      <c r="B6" s="153"/>
      <c r="C6" s="154"/>
      <c r="D6" s="154"/>
      <c r="E6" s="154"/>
      <c r="F6" s="154"/>
      <c r="G6" s="154"/>
      <c r="H6" s="154"/>
      <c r="I6" s="154"/>
      <c r="J6" s="154"/>
      <c r="K6" s="154"/>
      <c r="L6" s="155"/>
      <c r="M6" s="152"/>
      <c r="N6" s="156"/>
      <c r="O6" s="157"/>
      <c r="P6" s="157"/>
      <c r="Q6" s="157"/>
      <c r="R6" s="157"/>
      <c r="S6" s="157"/>
      <c r="T6" s="157"/>
      <c r="U6" s="158"/>
      <c r="V6" s="148"/>
    </row>
    <row r="7" spans="2:22" ht="13.2" customHeight="1" x14ac:dyDescent="0.25">
      <c r="B7" s="159"/>
      <c r="C7" s="160" t="s">
        <v>68</v>
      </c>
      <c r="D7" s="160"/>
      <c r="E7" s="160"/>
      <c r="F7" s="160"/>
      <c r="G7" s="160"/>
      <c r="H7" s="160"/>
      <c r="I7" s="160"/>
      <c r="J7" s="160"/>
      <c r="K7" s="160"/>
      <c r="L7" s="155"/>
      <c r="M7" s="152"/>
      <c r="N7" s="161"/>
      <c r="O7" s="161"/>
      <c r="P7" s="161"/>
      <c r="Q7" s="161"/>
      <c r="R7" s="161"/>
      <c r="S7" s="161"/>
      <c r="T7" s="161"/>
      <c r="U7" s="161"/>
      <c r="V7" s="148"/>
    </row>
    <row r="8" spans="2:22" ht="13.2" customHeight="1" thickBot="1" x14ac:dyDescent="0.3">
      <c r="B8" s="159"/>
      <c r="C8" s="160"/>
      <c r="D8" s="160"/>
      <c r="E8" s="160"/>
      <c r="F8" s="160"/>
      <c r="G8" s="160"/>
      <c r="H8" s="160"/>
      <c r="I8" s="160"/>
      <c r="J8" s="160"/>
      <c r="K8" s="160"/>
      <c r="L8" s="155"/>
      <c r="M8" s="152"/>
      <c r="N8" s="145" t="s">
        <v>61</v>
      </c>
      <c r="O8" s="146"/>
      <c r="P8" s="146"/>
      <c r="Q8" s="146"/>
      <c r="R8" s="146"/>
      <c r="S8" s="146"/>
      <c r="T8" s="146"/>
      <c r="U8" s="147"/>
      <c r="V8" s="148"/>
    </row>
    <row r="9" spans="2:22" ht="13.2" customHeight="1" x14ac:dyDescent="0.25">
      <c r="B9" s="159"/>
      <c r="C9" s="162"/>
      <c r="D9" s="162"/>
      <c r="E9" s="162"/>
      <c r="F9" s="162"/>
      <c r="G9" s="162"/>
      <c r="H9" s="162"/>
      <c r="I9" s="162"/>
      <c r="J9" s="162"/>
      <c r="K9" s="162"/>
      <c r="L9" s="155"/>
      <c r="M9" s="152"/>
      <c r="N9" s="149"/>
      <c r="O9" s="150"/>
      <c r="P9" s="150"/>
      <c r="Q9" s="150"/>
      <c r="R9" s="150"/>
      <c r="S9" s="150"/>
      <c r="T9" s="150"/>
      <c r="U9" s="151"/>
      <c r="V9" s="148"/>
    </row>
    <row r="10" spans="2:22" ht="13.2" customHeight="1" x14ac:dyDescent="0.25"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3"/>
      <c r="M10" s="152"/>
      <c r="N10" s="149"/>
      <c r="O10" s="150"/>
      <c r="P10" s="150"/>
      <c r="Q10" s="150"/>
      <c r="R10" s="150"/>
      <c r="S10" s="150"/>
      <c r="T10" s="150"/>
      <c r="U10" s="151"/>
      <c r="V10" s="148"/>
    </row>
    <row r="11" spans="2:22" ht="13.2" customHeight="1" x14ac:dyDescent="0.25">
      <c r="B11" s="140"/>
      <c r="C11" s="174" t="s">
        <v>67</v>
      </c>
      <c r="D11" s="175"/>
      <c r="E11" s="175"/>
      <c r="F11" s="175"/>
      <c r="G11" s="175"/>
      <c r="H11" s="175"/>
      <c r="I11" s="175"/>
      <c r="J11" s="175"/>
      <c r="K11" s="176"/>
      <c r="L11" s="143"/>
      <c r="M11" s="152"/>
      <c r="N11" s="156"/>
      <c r="O11" s="157"/>
      <c r="P11" s="157"/>
      <c r="Q11" s="157"/>
      <c r="R11" s="157"/>
      <c r="S11" s="157"/>
      <c r="T11" s="157"/>
      <c r="U11" s="158"/>
      <c r="V11" s="148"/>
    </row>
    <row r="12" spans="2:22" ht="13.2" customHeight="1" x14ac:dyDescent="0.25">
      <c r="B12" s="140"/>
      <c r="C12" s="177"/>
      <c r="D12" s="178"/>
      <c r="E12" s="178"/>
      <c r="F12" s="178"/>
      <c r="G12" s="178"/>
      <c r="H12" s="178"/>
      <c r="I12" s="178"/>
      <c r="J12" s="178"/>
      <c r="K12" s="179"/>
      <c r="L12" s="143"/>
      <c r="M12" s="152"/>
      <c r="N12" s="161"/>
      <c r="O12" s="161"/>
      <c r="P12" s="161"/>
      <c r="Q12" s="161"/>
      <c r="R12" s="161"/>
      <c r="S12" s="161"/>
      <c r="T12" s="163"/>
      <c r="U12" s="163"/>
      <c r="V12" s="148"/>
    </row>
    <row r="13" spans="2:22" ht="13.2" customHeight="1" x14ac:dyDescent="0.25">
      <c r="B13" s="140"/>
      <c r="C13" s="177"/>
      <c r="D13" s="178"/>
      <c r="E13" s="178"/>
      <c r="F13" s="178"/>
      <c r="G13" s="178"/>
      <c r="H13" s="178"/>
      <c r="I13" s="178"/>
      <c r="J13" s="178"/>
      <c r="K13" s="179"/>
      <c r="L13" s="143"/>
      <c r="M13" s="152"/>
      <c r="N13" s="145" t="s">
        <v>62</v>
      </c>
      <c r="O13" s="146"/>
      <c r="P13" s="146"/>
      <c r="Q13" s="146"/>
      <c r="R13" s="146"/>
      <c r="S13" s="146"/>
      <c r="T13" s="146"/>
      <c r="U13" s="147"/>
      <c r="V13" s="148"/>
    </row>
    <row r="14" spans="2:22" ht="13.2" customHeight="1" x14ac:dyDescent="0.25">
      <c r="B14" s="140"/>
      <c r="C14" s="177"/>
      <c r="D14" s="178"/>
      <c r="E14" s="178"/>
      <c r="F14" s="178"/>
      <c r="G14" s="178"/>
      <c r="H14" s="178"/>
      <c r="I14" s="178"/>
      <c r="J14" s="178"/>
      <c r="K14" s="179"/>
      <c r="L14" s="164"/>
      <c r="M14" s="152"/>
      <c r="N14" s="149"/>
      <c r="O14" s="150"/>
      <c r="P14" s="150"/>
      <c r="Q14" s="150"/>
      <c r="R14" s="150"/>
      <c r="S14" s="150"/>
      <c r="T14" s="150"/>
      <c r="U14" s="151"/>
      <c r="V14" s="148"/>
    </row>
    <row r="15" spans="2:22" ht="13.2" customHeight="1" x14ac:dyDescent="0.25">
      <c r="B15" s="140"/>
      <c r="C15" s="177"/>
      <c r="D15" s="178"/>
      <c r="E15" s="178"/>
      <c r="F15" s="178"/>
      <c r="G15" s="178"/>
      <c r="H15" s="178"/>
      <c r="I15" s="178"/>
      <c r="J15" s="178"/>
      <c r="K15" s="179"/>
      <c r="L15" s="143"/>
      <c r="M15" s="152"/>
      <c r="N15" s="149"/>
      <c r="O15" s="150"/>
      <c r="P15" s="150"/>
      <c r="Q15" s="150"/>
      <c r="R15" s="150"/>
      <c r="S15" s="150"/>
      <c r="T15" s="150"/>
      <c r="U15" s="151"/>
      <c r="V15" s="148"/>
    </row>
    <row r="16" spans="2:22" ht="13.2" customHeight="1" x14ac:dyDescent="0.25">
      <c r="B16" s="140"/>
      <c r="C16" s="180"/>
      <c r="D16" s="181"/>
      <c r="E16" s="181"/>
      <c r="F16" s="181"/>
      <c r="G16" s="181"/>
      <c r="H16" s="181"/>
      <c r="I16" s="181"/>
      <c r="J16" s="181"/>
      <c r="K16" s="182"/>
      <c r="L16" s="143"/>
      <c r="M16" s="152"/>
      <c r="N16" s="156"/>
      <c r="O16" s="157"/>
      <c r="P16" s="157"/>
      <c r="Q16" s="157"/>
      <c r="R16" s="157"/>
      <c r="S16" s="157"/>
      <c r="T16" s="157"/>
      <c r="U16" s="158"/>
      <c r="V16" s="148"/>
    </row>
    <row r="17" spans="2:22" ht="13.2" customHeight="1" x14ac:dyDescent="0.25">
      <c r="B17" s="140"/>
      <c r="C17" s="165"/>
      <c r="D17" s="165"/>
      <c r="E17" s="165"/>
      <c r="F17" s="165"/>
      <c r="G17" s="165"/>
      <c r="H17" s="165"/>
      <c r="I17" s="165"/>
      <c r="J17" s="165"/>
      <c r="K17" s="165"/>
      <c r="L17" s="143"/>
      <c r="M17" s="152"/>
      <c r="N17" s="161"/>
      <c r="O17" s="161"/>
      <c r="P17" s="161"/>
      <c r="Q17" s="161"/>
      <c r="R17" s="161"/>
      <c r="S17" s="161"/>
      <c r="T17" s="161"/>
      <c r="U17" s="161"/>
      <c r="V17" s="148"/>
    </row>
    <row r="18" spans="2:22" ht="13.2" customHeight="1" x14ac:dyDescent="0.25">
      <c r="B18" s="140"/>
      <c r="C18" s="166" t="s">
        <v>63</v>
      </c>
      <c r="D18" s="166"/>
      <c r="E18" s="166"/>
      <c r="F18" s="166"/>
      <c r="G18" s="166"/>
      <c r="H18" s="166"/>
      <c r="I18" s="166"/>
      <c r="J18" s="166"/>
      <c r="K18" s="166"/>
      <c r="L18" s="143"/>
      <c r="M18" s="152"/>
      <c r="N18" s="145" t="s">
        <v>64</v>
      </c>
      <c r="O18" s="146"/>
      <c r="P18" s="146"/>
      <c r="Q18" s="146"/>
      <c r="R18" s="146"/>
      <c r="S18" s="146"/>
      <c r="T18" s="146"/>
      <c r="U18" s="147"/>
      <c r="V18" s="148"/>
    </row>
    <row r="19" spans="2:22" ht="13.2" customHeight="1" x14ac:dyDescent="0.25">
      <c r="B19" s="140"/>
      <c r="C19" s="166"/>
      <c r="D19" s="166"/>
      <c r="E19" s="166"/>
      <c r="F19" s="166"/>
      <c r="G19" s="166"/>
      <c r="H19" s="166"/>
      <c r="I19" s="166"/>
      <c r="J19" s="166"/>
      <c r="K19" s="166"/>
      <c r="L19" s="143"/>
      <c r="M19" s="152"/>
      <c r="N19" s="149"/>
      <c r="O19" s="150"/>
      <c r="P19" s="150"/>
      <c r="Q19" s="150"/>
      <c r="R19" s="150"/>
      <c r="S19" s="150"/>
      <c r="T19" s="150"/>
      <c r="U19" s="151"/>
      <c r="V19" s="148"/>
    </row>
    <row r="20" spans="2:22" ht="13.2" customHeight="1" x14ac:dyDescent="0.25">
      <c r="B20" s="140"/>
      <c r="C20" s="166"/>
      <c r="D20" s="166"/>
      <c r="E20" s="166"/>
      <c r="F20" s="166"/>
      <c r="G20" s="166"/>
      <c r="H20" s="166"/>
      <c r="I20" s="166"/>
      <c r="J20" s="166"/>
      <c r="K20" s="166"/>
      <c r="L20" s="143"/>
      <c r="M20" s="152"/>
      <c r="N20" s="149"/>
      <c r="O20" s="150"/>
      <c r="P20" s="150"/>
      <c r="Q20" s="150"/>
      <c r="R20" s="150"/>
      <c r="S20" s="150"/>
      <c r="T20" s="150"/>
      <c r="U20" s="151"/>
      <c r="V20" s="148"/>
    </row>
    <row r="21" spans="2:22" ht="13.2" customHeight="1" x14ac:dyDescent="0.25">
      <c r="B21" s="140"/>
      <c r="C21" s="166"/>
      <c r="D21" s="166"/>
      <c r="E21" s="166"/>
      <c r="F21" s="166"/>
      <c r="G21" s="166"/>
      <c r="H21" s="166"/>
      <c r="I21" s="166"/>
      <c r="J21" s="166"/>
      <c r="K21" s="166"/>
      <c r="L21" s="143"/>
      <c r="M21" s="152"/>
      <c r="N21" s="156"/>
      <c r="O21" s="157"/>
      <c r="P21" s="157"/>
      <c r="Q21" s="157"/>
      <c r="R21" s="157"/>
      <c r="S21" s="157"/>
      <c r="T21" s="157"/>
      <c r="U21" s="158"/>
      <c r="V21" s="148"/>
    </row>
    <row r="22" spans="2:22" ht="13.2" customHeight="1" x14ac:dyDescent="0.25">
      <c r="B22" s="140"/>
      <c r="C22" s="166"/>
      <c r="D22" s="166"/>
      <c r="E22" s="166"/>
      <c r="F22" s="166"/>
      <c r="G22" s="166"/>
      <c r="H22" s="166"/>
      <c r="I22" s="166"/>
      <c r="J22" s="166"/>
      <c r="K22" s="166"/>
      <c r="L22" s="143"/>
      <c r="M22" s="152"/>
      <c r="N22" s="161"/>
      <c r="O22" s="161"/>
      <c r="P22" s="161"/>
      <c r="Q22" s="161"/>
      <c r="R22" s="161"/>
      <c r="S22" s="161"/>
      <c r="T22" s="161"/>
      <c r="U22" s="161"/>
      <c r="V22" s="148"/>
    </row>
    <row r="23" spans="2:22" ht="13.2" customHeight="1" x14ac:dyDescent="0.25">
      <c r="B23" s="140"/>
      <c r="C23" s="166"/>
      <c r="D23" s="166"/>
      <c r="E23" s="166"/>
      <c r="F23" s="166"/>
      <c r="G23" s="166"/>
      <c r="H23" s="166"/>
      <c r="I23" s="166"/>
      <c r="J23" s="166"/>
      <c r="K23" s="166"/>
      <c r="L23" s="143"/>
      <c r="M23" s="152"/>
      <c r="N23" s="145" t="s">
        <v>65</v>
      </c>
      <c r="O23" s="146"/>
      <c r="P23" s="146"/>
      <c r="Q23" s="146"/>
      <c r="R23" s="146"/>
      <c r="S23" s="146"/>
      <c r="T23" s="146"/>
      <c r="U23" s="147"/>
      <c r="V23" s="148"/>
    </row>
    <row r="24" spans="2:22" ht="13.2" customHeight="1" x14ac:dyDescent="0.25">
      <c r="B24" s="140"/>
      <c r="C24" s="167" t="s">
        <v>66</v>
      </c>
      <c r="D24" s="167"/>
      <c r="E24" s="167"/>
      <c r="F24" s="167"/>
      <c r="G24" s="167"/>
      <c r="H24" s="167"/>
      <c r="I24" s="167"/>
      <c r="J24" s="167"/>
      <c r="K24" s="167"/>
      <c r="L24" s="143"/>
      <c r="M24" s="152"/>
      <c r="N24" s="149"/>
      <c r="O24" s="150"/>
      <c r="P24" s="150"/>
      <c r="Q24" s="150"/>
      <c r="R24" s="150"/>
      <c r="S24" s="150"/>
      <c r="T24" s="150"/>
      <c r="U24" s="151"/>
      <c r="V24" s="148"/>
    </row>
    <row r="25" spans="2:22" ht="13.2" customHeight="1" x14ac:dyDescent="0.25">
      <c r="B25" s="140"/>
      <c r="C25" s="167"/>
      <c r="D25" s="167"/>
      <c r="E25" s="167"/>
      <c r="F25" s="167"/>
      <c r="G25" s="167"/>
      <c r="H25" s="167"/>
      <c r="I25" s="167"/>
      <c r="J25" s="167"/>
      <c r="K25" s="167"/>
      <c r="L25" s="143"/>
      <c r="M25" s="152"/>
      <c r="N25" s="149"/>
      <c r="O25" s="150"/>
      <c r="P25" s="150"/>
      <c r="Q25" s="150"/>
      <c r="R25" s="150"/>
      <c r="S25" s="150"/>
      <c r="T25" s="150"/>
      <c r="U25" s="151"/>
      <c r="V25" s="148"/>
    </row>
    <row r="26" spans="2:22" ht="13.2" customHeight="1" x14ac:dyDescent="0.25">
      <c r="B26" s="140"/>
      <c r="C26" s="167"/>
      <c r="D26" s="167"/>
      <c r="E26" s="167"/>
      <c r="F26" s="167"/>
      <c r="G26" s="167"/>
      <c r="H26" s="167"/>
      <c r="I26" s="167"/>
      <c r="J26" s="167"/>
      <c r="K26" s="167"/>
      <c r="L26" s="143"/>
      <c r="M26" s="152"/>
      <c r="N26" s="156"/>
      <c r="O26" s="157"/>
      <c r="P26" s="157"/>
      <c r="Q26" s="157"/>
      <c r="R26" s="157"/>
      <c r="S26" s="157"/>
      <c r="T26" s="157"/>
      <c r="U26" s="158"/>
      <c r="V26" s="148"/>
    </row>
    <row r="27" spans="2:22" ht="13.2" customHeight="1" x14ac:dyDescent="0.25">
      <c r="B27" s="168"/>
      <c r="C27" s="169"/>
      <c r="D27" s="169"/>
      <c r="E27" s="169"/>
      <c r="F27" s="169"/>
      <c r="G27" s="169"/>
      <c r="H27" s="169"/>
      <c r="I27" s="169"/>
      <c r="J27" s="169"/>
      <c r="K27" s="169"/>
      <c r="L27" s="170"/>
      <c r="M27" s="171"/>
      <c r="N27" s="172"/>
      <c r="O27" s="172"/>
      <c r="P27" s="172"/>
      <c r="Q27" s="172"/>
      <c r="R27" s="172"/>
      <c r="S27" s="172"/>
      <c r="T27" s="172"/>
      <c r="U27" s="172"/>
      <c r="V27" s="173"/>
    </row>
  </sheetData>
  <sheetProtection algorithmName="SHA-512" hashValue="4W8D4jQll7HB+RXGnIPEU5TUBIWLMAASlQzDyFUzR8nGrDaWHGCUjxdqUYOo9k61/LKz0hG597hSdM9aXbCQdA==" saltValue="mSwxko9yUubh7pGx4LxbQA==" spinCount="100000" sheet="1" objects="1" scenarios="1"/>
  <mergeCells count="9">
    <mergeCell ref="N3:U6"/>
    <mergeCell ref="C7:K8"/>
    <mergeCell ref="N8:U11"/>
    <mergeCell ref="C11:K16"/>
    <mergeCell ref="N13:U16"/>
    <mergeCell ref="C18:K23"/>
    <mergeCell ref="N18:U21"/>
    <mergeCell ref="N23:U26"/>
    <mergeCell ref="C24:K26"/>
  </mergeCells>
  <hyperlinks>
    <hyperlink ref="T3:T6" r:id="rId1" display="Online Self-Study Courses" xr:uid="{AF75FF4E-80E2-4E3C-868C-F0B874052C74}"/>
    <hyperlink ref="T8:T11" r:id="rId2" display="Instructor-Led Boot Camps" xr:uid="{81C21C72-57D5-4376-B126-A3007D2D35A8}"/>
    <hyperlink ref="T13:T16" r:id="rId3" display="1:1 Private Lessons" xr:uid="{32E79A9A-B9C8-48BA-9EC4-6EB5D0660DCC}"/>
    <hyperlink ref="T18:T21" r:id="rId4" display="Free Guides and Lessons" xr:uid="{0B95A7ED-781B-4DB2-9D76-1115ADF97019}"/>
    <hyperlink ref="T23:T26" r:id="rId5" display="Free Guides and Lessons" xr:uid="{7B5B58E2-B4B2-4032-B803-D9B2449689DB}"/>
    <hyperlink ref="N23:T26" r:id="rId6" display="Template Library" xr:uid="{D6489657-DF85-4614-BD28-DE992DF9477B}"/>
    <hyperlink ref="C11:K16" r:id="rId7" display="Further Reading → Budget to Actual Variance Analysis" xr:uid="{161B8070-6BDA-43AF-8CEF-94A5E9446B12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O57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.109375" defaultRowHeight="13.8" outlineLevelRow="1" x14ac:dyDescent="0.25"/>
  <cols>
    <col min="1" max="1" width="2" style="81" customWidth="1"/>
    <col min="2" max="6" width="2" style="38" customWidth="1"/>
    <col min="7" max="7" width="24.5546875" style="38" customWidth="1"/>
    <col min="8" max="8" width="10.33203125" style="39" bestFit="1" customWidth="1"/>
    <col min="9" max="9" width="7.5546875" style="49" bestFit="1" customWidth="1"/>
    <col min="10" max="10" width="1.109375" style="39" customWidth="1"/>
    <col min="11" max="11" width="6.88671875" style="39" bestFit="1" customWidth="1"/>
    <col min="12" max="12" width="5" style="39" bestFit="1" customWidth="1"/>
    <col min="13" max="13" width="6.33203125" style="39" bestFit="1" customWidth="1"/>
    <col min="14" max="14" width="7.33203125" style="39" bestFit="1" customWidth="1"/>
    <col min="15" max="15" width="25.33203125" style="13" customWidth="1"/>
    <col min="16" max="16384" width="9.109375" style="13"/>
  </cols>
  <sheetData>
    <row r="1" spans="1:15" s="3" customFormat="1" ht="33" customHeight="1" x14ac:dyDescent="0.3">
      <c r="A1" s="79"/>
      <c r="B1" s="1"/>
      <c r="C1" s="1"/>
      <c r="D1" s="1"/>
      <c r="E1" s="1"/>
      <c r="F1" s="1"/>
      <c r="G1" s="1"/>
      <c r="H1" s="2"/>
      <c r="I1" s="42"/>
      <c r="J1" s="2"/>
      <c r="K1" s="2"/>
      <c r="L1" s="2"/>
      <c r="M1" s="2"/>
      <c r="N1" s="2"/>
    </row>
    <row r="2" spans="1:15" s="3" customFormat="1" ht="20.25" customHeight="1" x14ac:dyDescent="0.3">
      <c r="A2" s="79"/>
      <c r="B2" s="1"/>
      <c r="C2" s="1"/>
      <c r="D2" s="1"/>
      <c r="E2" s="1"/>
      <c r="F2" s="1"/>
      <c r="G2" s="1"/>
      <c r="H2" s="4"/>
      <c r="I2" s="43"/>
      <c r="J2" s="4"/>
      <c r="K2" s="4"/>
      <c r="L2" s="4"/>
      <c r="M2" s="4"/>
      <c r="N2" s="4"/>
    </row>
    <row r="3" spans="1:15" s="11" customFormat="1" x14ac:dyDescent="0.25">
      <c r="A3" s="80"/>
      <c r="B3" s="82" t="s">
        <v>39</v>
      </c>
      <c r="C3" s="5"/>
      <c r="D3" s="5"/>
      <c r="E3" s="5"/>
      <c r="F3" s="5"/>
      <c r="G3" s="5"/>
      <c r="H3" s="10" t="s">
        <v>37</v>
      </c>
      <c r="I3" s="7" t="s">
        <v>36</v>
      </c>
      <c r="J3" s="7"/>
      <c r="K3" s="8" t="s">
        <v>0</v>
      </c>
      <c r="L3" s="9" t="s">
        <v>1</v>
      </c>
      <c r="M3" s="83" t="s">
        <v>59</v>
      </c>
      <c r="N3" s="6" t="s">
        <v>1</v>
      </c>
      <c r="O3" s="10" t="s">
        <v>2</v>
      </c>
    </row>
    <row r="4" spans="1:15" ht="14.25" customHeight="1" x14ac:dyDescent="0.25">
      <c r="A4" s="55"/>
      <c r="B4" s="12"/>
      <c r="C4" s="12"/>
      <c r="D4" s="25" t="s">
        <v>38</v>
      </c>
      <c r="E4" s="25"/>
      <c r="F4" s="25"/>
      <c r="G4" s="25"/>
      <c r="H4" s="98">
        <v>214653.92881352684</v>
      </c>
      <c r="I4" s="46">
        <f>H4/$H$4</f>
        <v>1</v>
      </c>
      <c r="J4" s="26"/>
      <c r="K4" s="108">
        <v>196947.48</v>
      </c>
      <c r="L4" s="27">
        <f>K4/$K$4</f>
        <v>1</v>
      </c>
      <c r="M4" s="118">
        <f>K4-H4</f>
        <v>-17706.448813526833</v>
      </c>
      <c r="N4" s="16">
        <f>($K4-H4)/H4</f>
        <v>-8.2488351885274355E-2</v>
      </c>
      <c r="O4" s="53"/>
    </row>
    <row r="5" spans="1:15" ht="14.25" customHeight="1" thickBot="1" x14ac:dyDescent="0.3">
      <c r="A5" s="55"/>
      <c r="B5" s="12"/>
      <c r="C5" s="12"/>
      <c r="D5" s="12" t="s">
        <v>41</v>
      </c>
      <c r="E5" s="13"/>
      <c r="F5" s="12"/>
      <c r="G5" s="12"/>
      <c r="H5" s="99">
        <v>102805.17206934206</v>
      </c>
      <c r="I5" s="44">
        <f>H5/$H$4</f>
        <v>0.47893449999999999</v>
      </c>
      <c r="J5" s="14"/>
      <c r="K5" s="109">
        <v>88473.74</v>
      </c>
      <c r="L5" s="15">
        <f>K5/$K$4</f>
        <v>0.44922504212798253</v>
      </c>
      <c r="M5" s="119">
        <f>K5-H5</f>
        <v>-14331.43206934206</v>
      </c>
      <c r="N5" s="16">
        <f>($K5-H5)/H5</f>
        <v>-0.13940380411673756</v>
      </c>
      <c r="O5" s="53"/>
    </row>
    <row r="6" spans="1:15" ht="14.4" thickBot="1" x14ac:dyDescent="0.3">
      <c r="A6" s="55"/>
      <c r="B6" s="28"/>
      <c r="C6" s="29"/>
      <c r="D6" s="29" t="s">
        <v>3</v>
      </c>
      <c r="E6" s="29"/>
      <c r="F6" s="29"/>
      <c r="G6" s="29"/>
      <c r="H6" s="100">
        <f>H4-H5</f>
        <v>111848.75674418478</v>
      </c>
      <c r="I6" s="47">
        <f>H6/$H$4</f>
        <v>0.52106550000000007</v>
      </c>
      <c r="J6" s="30"/>
      <c r="K6" s="110">
        <f>K4-K5</f>
        <v>108473.74</v>
      </c>
      <c r="L6" s="31">
        <f>K6/$K$4</f>
        <v>0.55077495787201747</v>
      </c>
      <c r="M6" s="120">
        <f>K6-H6</f>
        <v>-3375.0167441847734</v>
      </c>
      <c r="N6" s="51">
        <f>($K6-H6)/H6</f>
        <v>-3.0174825741728657E-2</v>
      </c>
      <c r="O6" s="53"/>
    </row>
    <row r="7" spans="1:15" s="61" customFormat="1" ht="6.9" customHeight="1" thickBot="1" x14ac:dyDescent="0.3">
      <c r="A7" s="55"/>
      <c r="B7" s="55"/>
      <c r="C7" s="55"/>
      <c r="D7" s="55"/>
      <c r="E7" s="55"/>
      <c r="F7" s="55"/>
      <c r="G7" s="55"/>
      <c r="H7" s="101"/>
      <c r="I7" s="56"/>
      <c r="J7" s="57"/>
      <c r="K7" s="109"/>
      <c r="L7" s="15"/>
      <c r="M7" s="121"/>
      <c r="N7" s="59"/>
      <c r="O7" s="60"/>
    </row>
    <row r="8" spans="1:15" hidden="1" outlineLevel="1" x14ac:dyDescent="0.25">
      <c r="A8" s="55"/>
      <c r="B8" s="12"/>
      <c r="C8" s="12"/>
      <c r="D8" s="12"/>
      <c r="E8" s="12" t="s">
        <v>40</v>
      </c>
      <c r="F8" s="12"/>
      <c r="G8" s="12"/>
      <c r="H8" s="99"/>
      <c r="I8" s="44"/>
      <c r="J8" s="14"/>
      <c r="K8" s="109"/>
      <c r="L8" s="15"/>
      <c r="M8" s="119"/>
      <c r="N8" s="16"/>
      <c r="O8" s="53"/>
    </row>
    <row r="9" spans="1:15" hidden="1" outlineLevel="1" x14ac:dyDescent="0.25">
      <c r="A9" s="55"/>
      <c r="B9" s="12"/>
      <c r="C9" s="12"/>
      <c r="D9" s="12"/>
      <c r="E9" s="12"/>
      <c r="F9" s="12" t="s">
        <v>4</v>
      </c>
      <c r="G9" s="12"/>
      <c r="H9" s="99">
        <f>11500/12</f>
        <v>958.33333333333337</v>
      </c>
      <c r="I9" s="44">
        <f>H9/$H$4</f>
        <v>4.4645506310105896E-3</v>
      </c>
      <c r="J9" s="14"/>
      <c r="K9" s="109">
        <v>608.35</v>
      </c>
      <c r="L9" s="15">
        <f>K9/$K$4</f>
        <v>3.0888945621441819E-3</v>
      </c>
      <c r="M9" s="119">
        <f>K9-H9</f>
        <v>-349.98333333333335</v>
      </c>
      <c r="N9" s="16">
        <f>($K9-H9)/H9</f>
        <v>-0.36520000000000002</v>
      </c>
      <c r="O9" s="53"/>
    </row>
    <row r="10" spans="1:15" ht="14.25" hidden="1" customHeight="1" outlineLevel="1" x14ac:dyDescent="0.25">
      <c r="A10" s="55"/>
      <c r="B10" s="12"/>
      <c r="C10" s="12"/>
      <c r="D10" s="12"/>
      <c r="E10" s="12"/>
      <c r="F10" s="12" t="s">
        <v>5</v>
      </c>
      <c r="G10" s="12"/>
      <c r="H10" s="99">
        <v>15881</v>
      </c>
      <c r="I10" s="44">
        <f>H10/$H$4</f>
        <v>7.398420372634347E-2</v>
      </c>
      <c r="J10" s="14"/>
      <c r="K10" s="109">
        <v>15881.06</v>
      </c>
      <c r="L10" s="15">
        <f>K10/$K$4</f>
        <v>8.063601524629814E-2</v>
      </c>
      <c r="M10" s="119">
        <f>K10-H10</f>
        <v>5.9999999999490683E-2</v>
      </c>
      <c r="N10" s="16">
        <f>($K10-H10)/H10</f>
        <v>3.7780996158611351E-6</v>
      </c>
      <c r="O10" s="53"/>
    </row>
    <row r="11" spans="1:15" ht="14.25" hidden="1" customHeight="1" outlineLevel="1" x14ac:dyDescent="0.25">
      <c r="A11" s="55"/>
      <c r="B11" s="12"/>
      <c r="C11" s="12"/>
      <c r="D11" s="12"/>
      <c r="E11" s="12"/>
      <c r="F11" s="12" t="s">
        <v>6</v>
      </c>
      <c r="G11" s="12"/>
      <c r="H11" s="99">
        <f>12000/12</f>
        <v>1000</v>
      </c>
      <c r="I11" s="44">
        <f>H11/$H$4</f>
        <v>4.6586615280110495E-3</v>
      </c>
      <c r="J11" s="14"/>
      <c r="K11" s="109">
        <v>1736.36</v>
      </c>
      <c r="L11" s="15">
        <f>K11/$K$4</f>
        <v>8.8163605850656215E-3</v>
      </c>
      <c r="M11" s="119">
        <f>K11-H11</f>
        <v>736.3599999999999</v>
      </c>
      <c r="N11" s="16">
        <f>($K11-H11)/H11</f>
        <v>0.7363599999999999</v>
      </c>
      <c r="O11" s="53"/>
    </row>
    <row r="12" spans="1:15" hidden="1" outlineLevel="1" x14ac:dyDescent="0.25">
      <c r="A12" s="55"/>
      <c r="B12" s="12"/>
      <c r="C12" s="12"/>
      <c r="D12" s="12"/>
      <c r="E12" s="22"/>
      <c r="F12" s="22" t="s">
        <v>7</v>
      </c>
      <c r="G12" s="22"/>
      <c r="H12" s="102">
        <f>10000/12</f>
        <v>833.33333333333337</v>
      </c>
      <c r="I12" s="45">
        <f>H12/$H$4</f>
        <v>3.8822179400092079E-3</v>
      </c>
      <c r="J12" s="17"/>
      <c r="K12" s="111">
        <v>623.6</v>
      </c>
      <c r="L12" s="18">
        <f>K12/$K$4</f>
        <v>3.1663263728990082E-3</v>
      </c>
      <c r="M12" s="122">
        <f>K12-H12</f>
        <v>-209.73333333333335</v>
      </c>
      <c r="N12" s="24">
        <f>($K12-H12)/H12</f>
        <v>-0.25168000000000001</v>
      </c>
      <c r="O12" s="53"/>
    </row>
    <row r="13" spans="1:15" hidden="1" outlineLevel="1" x14ac:dyDescent="0.25">
      <c r="A13" s="55"/>
      <c r="B13" s="12"/>
      <c r="C13" s="12"/>
      <c r="D13" s="12"/>
      <c r="E13" s="12" t="s">
        <v>8</v>
      </c>
      <c r="F13" s="12"/>
      <c r="G13" s="12"/>
      <c r="H13" s="99">
        <f>SUM(H9:H12)</f>
        <v>18672.666666666664</v>
      </c>
      <c r="I13" s="44">
        <f>H13/$H$4</f>
        <v>8.6989633825374307E-2</v>
      </c>
      <c r="J13" s="14"/>
      <c r="K13" s="109">
        <f>SUM(K9:K12)</f>
        <v>18849.37</v>
      </c>
      <c r="L13" s="15">
        <f>K13/$K$4</f>
        <v>9.5707596766406958E-2</v>
      </c>
      <c r="M13" s="119">
        <f>K13-H13</f>
        <v>176.70333333333474</v>
      </c>
      <c r="N13" s="16">
        <f>($K13-H13)/H13</f>
        <v>9.4632082544897043E-3</v>
      </c>
      <c r="O13" s="53"/>
    </row>
    <row r="14" spans="1:15" ht="6.9" hidden="1" customHeight="1" outlineLevel="1" x14ac:dyDescent="0.25">
      <c r="A14" s="55"/>
      <c r="B14" s="12"/>
      <c r="C14" s="12"/>
      <c r="D14" s="12"/>
      <c r="E14" s="12"/>
      <c r="F14" s="12"/>
      <c r="G14" s="12"/>
      <c r="H14" s="99"/>
      <c r="I14" s="44"/>
      <c r="J14" s="14"/>
      <c r="K14" s="109"/>
      <c r="L14" s="15"/>
      <c r="M14" s="119"/>
      <c r="N14" s="16"/>
      <c r="O14" s="53"/>
    </row>
    <row r="15" spans="1:15" hidden="1" outlineLevel="1" x14ac:dyDescent="0.25">
      <c r="A15" s="55"/>
      <c r="B15" s="12"/>
      <c r="C15" s="12"/>
      <c r="D15" s="12"/>
      <c r="E15" s="12" t="s">
        <v>9</v>
      </c>
      <c r="F15" s="12"/>
      <c r="G15" s="12"/>
      <c r="H15" s="99"/>
      <c r="I15" s="44"/>
      <c r="J15" s="14"/>
      <c r="K15" s="109"/>
      <c r="L15" s="15"/>
      <c r="M15" s="119"/>
      <c r="N15" s="16"/>
      <c r="O15" s="53"/>
    </row>
    <row r="16" spans="1:15" hidden="1" outlineLevel="1" x14ac:dyDescent="0.25">
      <c r="A16" s="55"/>
      <c r="B16" s="12"/>
      <c r="C16" s="12"/>
      <c r="D16" s="12"/>
      <c r="E16" s="12"/>
      <c r="F16" s="12" t="s">
        <v>10</v>
      </c>
      <c r="G16" s="12"/>
      <c r="H16" s="99">
        <f>3000/12</f>
        <v>250</v>
      </c>
      <c r="I16" s="44">
        <f t="shared" ref="I16:I39" si="0">H16/$H$4</f>
        <v>1.1646653820027624E-3</v>
      </c>
      <c r="J16" s="14"/>
      <c r="K16" s="109">
        <v>229.59</v>
      </c>
      <c r="L16" s="15">
        <f t="shared" ref="L16:L39" si="1">K16/$K$4</f>
        <v>1.1657422577836486E-3</v>
      </c>
      <c r="M16" s="119">
        <f t="shared" ref="M16:M39" si="2">K16-H16</f>
        <v>-20.409999999999997</v>
      </c>
      <c r="N16" s="16">
        <f t="shared" ref="N16:N39" si="3">($K16-H16)/H16</f>
        <v>-8.163999999999999E-2</v>
      </c>
      <c r="O16" s="53"/>
    </row>
    <row r="17" spans="1:15" hidden="1" outlineLevel="1" x14ac:dyDescent="0.25">
      <c r="A17" s="55"/>
      <c r="B17" s="12"/>
      <c r="C17" s="12"/>
      <c r="D17" s="12"/>
      <c r="E17" s="12"/>
      <c r="F17" s="12" t="s">
        <v>11</v>
      </c>
      <c r="G17" s="12"/>
      <c r="H17" s="99">
        <f>5000/12</f>
        <v>416.66666666666669</v>
      </c>
      <c r="I17" s="44">
        <f t="shared" si="0"/>
        <v>1.941108970004604E-3</v>
      </c>
      <c r="J17" s="14"/>
      <c r="K17" s="109">
        <v>0</v>
      </c>
      <c r="L17" s="15">
        <f t="shared" si="1"/>
        <v>0</v>
      </c>
      <c r="M17" s="119">
        <f t="shared" si="2"/>
        <v>-416.66666666666669</v>
      </c>
      <c r="N17" s="16">
        <f t="shared" si="3"/>
        <v>-1</v>
      </c>
      <c r="O17" s="53"/>
    </row>
    <row r="18" spans="1:15" hidden="1" outlineLevel="1" x14ac:dyDescent="0.25">
      <c r="A18" s="55"/>
      <c r="B18" s="12"/>
      <c r="C18" s="12"/>
      <c r="D18" s="12"/>
      <c r="E18" s="12"/>
      <c r="F18" s="12" t="s">
        <v>12</v>
      </c>
      <c r="G18" s="12"/>
      <c r="H18" s="99">
        <f>75000/12</f>
        <v>6250</v>
      </c>
      <c r="I18" s="44">
        <f t="shared" si="0"/>
        <v>2.9116634550069059E-2</v>
      </c>
      <c r="J18" s="14"/>
      <c r="K18" s="109">
        <v>6665.45</v>
      </c>
      <c r="L18" s="15">
        <f t="shared" si="1"/>
        <v>3.3843794294803872E-2</v>
      </c>
      <c r="M18" s="119">
        <f t="shared" si="2"/>
        <v>415.44999999999982</v>
      </c>
      <c r="N18" s="16">
        <f t="shared" si="3"/>
        <v>6.6471999999999976E-2</v>
      </c>
      <c r="O18" s="53"/>
    </row>
    <row r="19" spans="1:15" hidden="1" outlineLevel="1" x14ac:dyDescent="0.25">
      <c r="A19" s="55"/>
      <c r="B19" s="12"/>
      <c r="C19" s="12"/>
      <c r="D19" s="12"/>
      <c r="E19" s="12"/>
      <c r="F19" s="12" t="s">
        <v>13</v>
      </c>
      <c r="G19" s="12"/>
      <c r="H19" s="99">
        <f>10000/12</f>
        <v>833.33333333333337</v>
      </c>
      <c r="I19" s="44">
        <f t="shared" si="0"/>
        <v>3.8822179400092079E-3</v>
      </c>
      <c r="J19" s="14"/>
      <c r="K19" s="109">
        <v>16.82</v>
      </c>
      <c r="L19" s="15">
        <f t="shared" si="1"/>
        <v>8.5403479140733351E-5</v>
      </c>
      <c r="M19" s="119">
        <f t="shared" si="2"/>
        <v>-816.51333333333332</v>
      </c>
      <c r="N19" s="16">
        <f t="shared" si="3"/>
        <v>-0.97981599999999991</v>
      </c>
      <c r="O19" s="53"/>
    </row>
    <row r="20" spans="1:15" hidden="1" outlineLevel="1" x14ac:dyDescent="0.25">
      <c r="A20" s="55"/>
      <c r="B20" s="12"/>
      <c r="C20" s="12"/>
      <c r="D20" s="12"/>
      <c r="E20" s="12"/>
      <c r="F20" s="12" t="s">
        <v>14</v>
      </c>
      <c r="G20" s="12"/>
      <c r="H20" s="99">
        <f>35000/12</f>
        <v>2916.6666666666665</v>
      </c>
      <c r="I20" s="44">
        <f t="shared" si="0"/>
        <v>1.3587762790032227E-2</v>
      </c>
      <c r="J20" s="14"/>
      <c r="K20" s="109">
        <v>2244.4899999999998</v>
      </c>
      <c r="L20" s="15">
        <f t="shared" si="1"/>
        <v>1.1396388519416444E-2</v>
      </c>
      <c r="M20" s="119">
        <f t="shared" si="2"/>
        <v>-672.17666666666673</v>
      </c>
      <c r="N20" s="16">
        <f t="shared" si="3"/>
        <v>-0.23046057142857146</v>
      </c>
      <c r="O20" s="53"/>
    </row>
    <row r="21" spans="1:15" hidden="1" outlineLevel="1" x14ac:dyDescent="0.25">
      <c r="A21" s="55"/>
      <c r="B21" s="12"/>
      <c r="C21" s="12"/>
      <c r="D21" s="12"/>
      <c r="E21" s="12"/>
      <c r="F21" s="12" t="s">
        <v>15</v>
      </c>
      <c r="G21" s="12"/>
      <c r="H21" s="99">
        <f>5000/12</f>
        <v>416.66666666666669</v>
      </c>
      <c r="I21" s="44">
        <f t="shared" si="0"/>
        <v>1.941108970004604E-3</v>
      </c>
      <c r="J21" s="14"/>
      <c r="K21" s="109">
        <v>39.880000000000003</v>
      </c>
      <c r="L21" s="15">
        <f t="shared" si="1"/>
        <v>2.024905319936056E-4</v>
      </c>
      <c r="M21" s="119">
        <f t="shared" si="2"/>
        <v>-376.78666666666669</v>
      </c>
      <c r="N21" s="16">
        <f t="shared" si="3"/>
        <v>-0.90428799999999998</v>
      </c>
      <c r="O21" s="53"/>
    </row>
    <row r="22" spans="1:15" hidden="1" outlineLevel="1" x14ac:dyDescent="0.25">
      <c r="A22" s="55"/>
      <c r="B22" s="12"/>
      <c r="C22" s="12"/>
      <c r="D22" s="12"/>
      <c r="E22" s="12"/>
      <c r="F22" s="12" t="s">
        <v>16</v>
      </c>
      <c r="G22" s="12"/>
      <c r="H22" s="99">
        <f>5000/12</f>
        <v>416.66666666666669</v>
      </c>
      <c r="I22" s="44">
        <f t="shared" si="0"/>
        <v>1.941108970004604E-3</v>
      </c>
      <c r="J22" s="14"/>
      <c r="K22" s="109">
        <v>471.1</v>
      </c>
      <c r="L22" s="15">
        <f t="shared" si="1"/>
        <v>2.3920082653507424E-3</v>
      </c>
      <c r="M22" s="119">
        <f t="shared" si="2"/>
        <v>54.433333333333337</v>
      </c>
      <c r="N22" s="16">
        <f t="shared" si="3"/>
        <v>0.13064000000000001</v>
      </c>
      <c r="O22" s="53"/>
    </row>
    <row r="23" spans="1:15" hidden="1" outlineLevel="1" x14ac:dyDescent="0.25">
      <c r="A23" s="55"/>
      <c r="B23" s="12"/>
      <c r="C23" s="12"/>
      <c r="D23" s="12"/>
      <c r="E23" s="12"/>
      <c r="F23" s="12" t="s">
        <v>17</v>
      </c>
      <c r="G23" s="12"/>
      <c r="H23" s="99">
        <f>5000/12</f>
        <v>416.66666666666669</v>
      </c>
      <c r="I23" s="44">
        <f t="shared" si="0"/>
        <v>1.941108970004604E-3</v>
      </c>
      <c r="J23" s="14"/>
      <c r="K23" s="109">
        <v>66.739999999999995</v>
      </c>
      <c r="L23" s="15">
        <f t="shared" si="1"/>
        <v>3.3887206883784443E-4</v>
      </c>
      <c r="M23" s="119">
        <f t="shared" si="2"/>
        <v>-349.92666666666668</v>
      </c>
      <c r="N23" s="16">
        <f t="shared" si="3"/>
        <v>-0.83982400000000001</v>
      </c>
      <c r="O23" s="53"/>
    </row>
    <row r="24" spans="1:15" hidden="1" outlineLevel="1" x14ac:dyDescent="0.25">
      <c r="A24" s="55"/>
      <c r="B24" s="12"/>
      <c r="C24" s="12"/>
      <c r="D24" s="12"/>
      <c r="E24" s="12"/>
      <c r="F24" s="12" t="s">
        <v>18</v>
      </c>
      <c r="G24" s="12"/>
      <c r="H24" s="99">
        <f>13000/12</f>
        <v>1083.3333333333333</v>
      </c>
      <c r="I24" s="44">
        <f t="shared" si="0"/>
        <v>5.0468833220119703E-3</v>
      </c>
      <c r="J24" s="14"/>
      <c r="K24" s="109">
        <v>235.95</v>
      </c>
      <c r="L24" s="15">
        <f t="shared" si="1"/>
        <v>1.1980351309902517E-3</v>
      </c>
      <c r="M24" s="119">
        <f t="shared" si="2"/>
        <v>-847.38333333333321</v>
      </c>
      <c r="N24" s="16">
        <f t="shared" si="3"/>
        <v>-0.7821999999999999</v>
      </c>
      <c r="O24" s="53"/>
    </row>
    <row r="25" spans="1:15" ht="14.25" hidden="1" customHeight="1" outlineLevel="1" x14ac:dyDescent="0.25">
      <c r="A25" s="55"/>
      <c r="B25" s="12"/>
      <c r="C25" s="12"/>
      <c r="D25" s="12"/>
      <c r="E25" s="12"/>
      <c r="F25" s="12" t="s">
        <v>19</v>
      </c>
      <c r="G25" s="12"/>
      <c r="H25" s="99">
        <f>7000/12</f>
        <v>583.33333333333337</v>
      </c>
      <c r="I25" s="44">
        <f t="shared" si="0"/>
        <v>2.7175525580064456E-3</v>
      </c>
      <c r="J25" s="14"/>
      <c r="K25" s="109">
        <v>468.31</v>
      </c>
      <c r="L25" s="15">
        <f t="shared" si="1"/>
        <v>2.3778420521044495E-3</v>
      </c>
      <c r="M25" s="119">
        <f t="shared" si="2"/>
        <v>-115.02333333333337</v>
      </c>
      <c r="N25" s="16">
        <f t="shared" si="3"/>
        <v>-0.19718285714285719</v>
      </c>
      <c r="O25" s="53"/>
    </row>
    <row r="26" spans="1:15" hidden="1" outlineLevel="1" x14ac:dyDescent="0.25">
      <c r="A26" s="55"/>
      <c r="B26" s="12"/>
      <c r="C26" s="12"/>
      <c r="D26" s="12"/>
      <c r="E26" s="12"/>
      <c r="F26" s="12" t="s">
        <v>20</v>
      </c>
      <c r="G26" s="12"/>
      <c r="H26" s="99">
        <f>8000/12</f>
        <v>666.66666666666663</v>
      </c>
      <c r="I26" s="44">
        <f t="shared" si="0"/>
        <v>3.1057743520073659E-3</v>
      </c>
      <c r="J26" s="14"/>
      <c r="K26" s="109">
        <v>93.32</v>
      </c>
      <c r="L26" s="15">
        <f t="shared" si="1"/>
        <v>4.7383190686166684E-4</v>
      </c>
      <c r="M26" s="119">
        <f t="shared" si="2"/>
        <v>-573.34666666666658</v>
      </c>
      <c r="N26" s="16">
        <f t="shared" si="3"/>
        <v>-0.8600199999999999</v>
      </c>
      <c r="O26" s="53"/>
    </row>
    <row r="27" spans="1:15" hidden="1" outlineLevel="1" x14ac:dyDescent="0.25">
      <c r="A27" s="55"/>
      <c r="B27" s="12"/>
      <c r="C27" s="12"/>
      <c r="D27" s="12"/>
      <c r="E27" s="12"/>
      <c r="F27" s="12" t="s">
        <v>21</v>
      </c>
      <c r="G27" s="12"/>
      <c r="H27" s="99">
        <f>5000/12</f>
        <v>416.66666666666669</v>
      </c>
      <c r="I27" s="44">
        <f t="shared" si="0"/>
        <v>1.941108970004604E-3</v>
      </c>
      <c r="J27" s="14"/>
      <c r="K27" s="109">
        <v>0</v>
      </c>
      <c r="L27" s="15">
        <f t="shared" si="1"/>
        <v>0</v>
      </c>
      <c r="M27" s="119">
        <f t="shared" si="2"/>
        <v>-416.66666666666669</v>
      </c>
      <c r="N27" s="16">
        <f t="shared" si="3"/>
        <v>-1</v>
      </c>
      <c r="O27" s="53"/>
    </row>
    <row r="28" spans="1:15" hidden="1" outlineLevel="1" x14ac:dyDescent="0.25">
      <c r="A28" s="55"/>
      <c r="B28" s="12"/>
      <c r="C28" s="12"/>
      <c r="D28" s="12"/>
      <c r="E28" s="12"/>
      <c r="F28" s="12" t="s">
        <v>22</v>
      </c>
      <c r="G28" s="12"/>
      <c r="H28" s="99">
        <f>15000/12</f>
        <v>1250</v>
      </c>
      <c r="I28" s="44">
        <f t="shared" si="0"/>
        <v>5.8233269100138119E-3</v>
      </c>
      <c r="J28" s="14"/>
      <c r="K28" s="109">
        <v>962.95</v>
      </c>
      <c r="L28" s="15">
        <f t="shared" si="1"/>
        <v>4.8893745682859211E-3</v>
      </c>
      <c r="M28" s="119">
        <f t="shared" si="2"/>
        <v>-287.04999999999995</v>
      </c>
      <c r="N28" s="16">
        <f t="shared" si="3"/>
        <v>-0.22963999999999996</v>
      </c>
      <c r="O28" s="53"/>
    </row>
    <row r="29" spans="1:15" hidden="1" outlineLevel="1" x14ac:dyDescent="0.25">
      <c r="A29" s="55"/>
      <c r="B29" s="12"/>
      <c r="C29" s="12"/>
      <c r="D29" s="12"/>
      <c r="E29" s="12"/>
      <c r="F29" s="12" t="s">
        <v>23</v>
      </c>
      <c r="G29" s="12"/>
      <c r="H29" s="99">
        <f>20000/12</f>
        <v>1666.6666666666667</v>
      </c>
      <c r="I29" s="44">
        <f t="shared" si="0"/>
        <v>7.7644358800184159E-3</v>
      </c>
      <c r="J29" s="14"/>
      <c r="K29" s="109">
        <v>1295.47</v>
      </c>
      <c r="L29" s="15">
        <f t="shared" si="1"/>
        <v>6.5777434674462445E-3</v>
      </c>
      <c r="M29" s="119">
        <f t="shared" si="2"/>
        <v>-371.19666666666672</v>
      </c>
      <c r="N29" s="16">
        <f t="shared" si="3"/>
        <v>-0.22271800000000003</v>
      </c>
      <c r="O29" s="53"/>
    </row>
    <row r="30" spans="1:15" ht="14.25" hidden="1" customHeight="1" outlineLevel="1" x14ac:dyDescent="0.25">
      <c r="A30" s="55"/>
      <c r="B30" s="12"/>
      <c r="C30" s="12"/>
      <c r="D30" s="12"/>
      <c r="E30" s="12"/>
      <c r="F30" s="12" t="s">
        <v>24</v>
      </c>
      <c r="G30" s="12"/>
      <c r="H30" s="99">
        <f>500/12</f>
        <v>41.666666666666664</v>
      </c>
      <c r="I30" s="44">
        <f t="shared" si="0"/>
        <v>1.9411089700046037E-4</v>
      </c>
      <c r="J30" s="14"/>
      <c r="K30" s="109">
        <v>0</v>
      </c>
      <c r="L30" s="15">
        <f t="shared" si="1"/>
        <v>0</v>
      </c>
      <c r="M30" s="119">
        <f t="shared" si="2"/>
        <v>-41.666666666666664</v>
      </c>
      <c r="N30" s="16">
        <f t="shared" si="3"/>
        <v>-1</v>
      </c>
      <c r="O30" s="53"/>
    </row>
    <row r="31" spans="1:15" ht="14.25" hidden="1" customHeight="1" outlineLevel="1" x14ac:dyDescent="0.25">
      <c r="A31" s="55"/>
      <c r="B31" s="12"/>
      <c r="C31" s="12"/>
      <c r="D31" s="12"/>
      <c r="E31" s="12"/>
      <c r="F31" s="12" t="s">
        <v>25</v>
      </c>
      <c r="G31" s="12"/>
      <c r="H31" s="99">
        <f>500/12</f>
        <v>41.666666666666664</v>
      </c>
      <c r="I31" s="44">
        <f t="shared" si="0"/>
        <v>1.9411089700046037E-4</v>
      </c>
      <c r="J31" s="14"/>
      <c r="K31" s="109">
        <v>0</v>
      </c>
      <c r="L31" s="15">
        <f t="shared" si="1"/>
        <v>0</v>
      </c>
      <c r="M31" s="119">
        <f t="shared" si="2"/>
        <v>-41.666666666666664</v>
      </c>
      <c r="N31" s="16">
        <f t="shared" si="3"/>
        <v>-1</v>
      </c>
      <c r="O31" s="53"/>
    </row>
    <row r="32" spans="1:15" hidden="1" outlineLevel="1" x14ac:dyDescent="0.25">
      <c r="A32" s="55"/>
      <c r="B32" s="12"/>
      <c r="C32" s="12"/>
      <c r="D32" s="12"/>
      <c r="E32" s="12"/>
      <c r="F32" s="12" t="s">
        <v>26</v>
      </c>
      <c r="G32" s="12"/>
      <c r="H32" s="99">
        <f>500/12</f>
        <v>41.666666666666664</v>
      </c>
      <c r="I32" s="44">
        <f t="shared" si="0"/>
        <v>1.9411089700046037E-4</v>
      </c>
      <c r="J32" s="14"/>
      <c r="K32" s="109">
        <v>223.57</v>
      </c>
      <c r="L32" s="15">
        <f t="shared" si="1"/>
        <v>1.135175733144694E-3</v>
      </c>
      <c r="M32" s="119">
        <f t="shared" si="2"/>
        <v>181.90333333333334</v>
      </c>
      <c r="N32" s="16">
        <f t="shared" si="3"/>
        <v>4.3656800000000002</v>
      </c>
      <c r="O32" s="53"/>
    </row>
    <row r="33" spans="1:15" hidden="1" outlineLevel="1" x14ac:dyDescent="0.25">
      <c r="A33" s="55"/>
      <c r="B33" s="12"/>
      <c r="C33" s="12"/>
      <c r="D33" s="12"/>
      <c r="E33" s="12"/>
      <c r="F33" s="12" t="s">
        <v>27</v>
      </c>
      <c r="G33" s="12"/>
      <c r="H33" s="99">
        <f>1000/12</f>
        <v>83.333333333333329</v>
      </c>
      <c r="I33" s="44">
        <f t="shared" si="0"/>
        <v>3.8822179400092074E-4</v>
      </c>
      <c r="J33" s="14"/>
      <c r="K33" s="109">
        <v>20.59</v>
      </c>
      <c r="L33" s="15">
        <f t="shared" si="1"/>
        <v>1.0454563825848393E-4</v>
      </c>
      <c r="M33" s="119">
        <f t="shared" si="2"/>
        <v>-62.743333333333325</v>
      </c>
      <c r="N33" s="16">
        <f t="shared" si="3"/>
        <v>-0.75291999999999992</v>
      </c>
      <c r="O33" s="53"/>
    </row>
    <row r="34" spans="1:15" hidden="1" outlineLevel="1" x14ac:dyDescent="0.25">
      <c r="A34" s="55"/>
      <c r="B34" s="12"/>
      <c r="C34" s="12"/>
      <c r="D34" s="12"/>
      <c r="E34" s="12"/>
      <c r="F34" s="12" t="s">
        <v>28</v>
      </c>
      <c r="G34" s="12"/>
      <c r="H34" s="99">
        <f>2000/12</f>
        <v>166.66666666666666</v>
      </c>
      <c r="I34" s="44">
        <f t="shared" si="0"/>
        <v>7.7644358800184148E-4</v>
      </c>
      <c r="J34" s="14"/>
      <c r="K34" s="109">
        <v>0</v>
      </c>
      <c r="L34" s="15">
        <f t="shared" si="1"/>
        <v>0</v>
      </c>
      <c r="M34" s="119">
        <f t="shared" si="2"/>
        <v>-166.66666666666666</v>
      </c>
      <c r="N34" s="16">
        <f t="shared" si="3"/>
        <v>-1</v>
      </c>
      <c r="O34" s="53"/>
    </row>
    <row r="35" spans="1:15" hidden="1" outlineLevel="1" x14ac:dyDescent="0.25">
      <c r="A35" s="55"/>
      <c r="B35" s="12"/>
      <c r="C35" s="12"/>
      <c r="D35" s="12"/>
      <c r="E35" s="22"/>
      <c r="F35" s="22" t="s">
        <v>29</v>
      </c>
      <c r="G35" s="22"/>
      <c r="H35" s="102">
        <f>15000/12</f>
        <v>1250</v>
      </c>
      <c r="I35" s="45">
        <f t="shared" si="0"/>
        <v>5.8233269100138119E-3</v>
      </c>
      <c r="J35" s="17"/>
      <c r="K35" s="111">
        <v>1303.6099999999999</v>
      </c>
      <c r="L35" s="18">
        <f t="shared" si="1"/>
        <v>6.6190742831540661E-3</v>
      </c>
      <c r="M35" s="122">
        <f t="shared" si="2"/>
        <v>53.6099999999999</v>
      </c>
      <c r="N35" s="24">
        <f t="shared" si="3"/>
        <v>4.2887999999999919E-2</v>
      </c>
      <c r="O35" s="53"/>
    </row>
    <row r="36" spans="1:15" ht="14.25" hidden="1" customHeight="1" outlineLevel="1" x14ac:dyDescent="0.25">
      <c r="A36" s="55"/>
      <c r="B36" s="12"/>
      <c r="C36" s="12"/>
      <c r="D36" s="12"/>
      <c r="E36" s="12" t="s">
        <v>30</v>
      </c>
      <c r="F36" s="25"/>
      <c r="G36" s="70"/>
      <c r="H36" s="103">
        <f>SUM(H16:H35)</f>
        <v>19208.333333333336</v>
      </c>
      <c r="I36" s="46">
        <f t="shared" si="0"/>
        <v>8.9485123517212259E-2</v>
      </c>
      <c r="J36" s="26"/>
      <c r="K36" s="108">
        <f>SUM(K16:K35)</f>
        <v>14337.839999999998</v>
      </c>
      <c r="L36" s="27">
        <f t="shared" si="1"/>
        <v>7.2800322197572667E-2</v>
      </c>
      <c r="M36" s="123">
        <f t="shared" si="2"/>
        <v>-4870.4933333333374</v>
      </c>
      <c r="N36" s="16">
        <f t="shared" si="3"/>
        <v>-0.2535614750542301</v>
      </c>
      <c r="O36" s="53"/>
    </row>
    <row r="37" spans="1:15" hidden="1" outlineLevel="1" x14ac:dyDescent="0.25">
      <c r="A37" s="55"/>
      <c r="B37" s="12"/>
      <c r="C37" s="12"/>
      <c r="D37" s="12"/>
      <c r="E37" s="12" t="s">
        <v>31</v>
      </c>
      <c r="F37" s="19"/>
      <c r="G37" s="19"/>
      <c r="H37" s="99">
        <v>4750</v>
      </c>
      <c r="I37" s="44">
        <f t="shared" si="0"/>
        <v>2.2128642258052486E-2</v>
      </c>
      <c r="J37" s="14"/>
      <c r="K37" s="109">
        <v>3212.5</v>
      </c>
      <c r="L37" s="15">
        <f t="shared" si="1"/>
        <v>1.6311455216385606E-2</v>
      </c>
      <c r="M37" s="119">
        <f t="shared" si="2"/>
        <v>-1537.5</v>
      </c>
      <c r="N37" s="16">
        <f t="shared" si="3"/>
        <v>-0.3236842105263158</v>
      </c>
      <c r="O37" s="53"/>
    </row>
    <row r="38" spans="1:15" ht="14.4" hidden="1" outlineLevel="1" thickBot="1" x14ac:dyDescent="0.3">
      <c r="A38" s="55"/>
      <c r="B38" s="12"/>
      <c r="C38" s="12"/>
      <c r="D38" s="12"/>
      <c r="E38" s="12" t="s">
        <v>32</v>
      </c>
      <c r="F38" s="19"/>
      <c r="G38" s="19"/>
      <c r="H38" s="99">
        <v>33201.351733753414</v>
      </c>
      <c r="I38" s="44">
        <f t="shared" si="0"/>
        <v>0.15467386</v>
      </c>
      <c r="J38" s="14"/>
      <c r="K38" s="109">
        <v>32791.458469681049</v>
      </c>
      <c r="L38" s="15">
        <f t="shared" si="1"/>
        <v>0.16649849223600652</v>
      </c>
      <c r="M38" s="119">
        <f t="shared" si="2"/>
        <v>-409.89326407236513</v>
      </c>
      <c r="N38" s="16">
        <f t="shared" si="3"/>
        <v>-1.2345680000000008E-2</v>
      </c>
      <c r="O38" s="53"/>
    </row>
    <row r="39" spans="1:15" ht="14.4" collapsed="1" thickBot="1" x14ac:dyDescent="0.3">
      <c r="A39" s="55"/>
      <c r="B39" s="28"/>
      <c r="C39" s="29"/>
      <c r="D39" s="29" t="s">
        <v>33</v>
      </c>
      <c r="E39" s="29"/>
      <c r="F39" s="29"/>
      <c r="G39" s="29"/>
      <c r="H39" s="100">
        <f>SUM(H13,H36,H37,H38)</f>
        <v>75832.351733753414</v>
      </c>
      <c r="I39" s="47">
        <f t="shared" si="0"/>
        <v>0.35327725960063905</v>
      </c>
      <c r="J39" s="30"/>
      <c r="K39" s="110">
        <f>SUM(K13,K36,K37,K38)</f>
        <v>69191.168469681055</v>
      </c>
      <c r="L39" s="31">
        <f t="shared" si="1"/>
        <v>0.35131786641637175</v>
      </c>
      <c r="M39" s="120">
        <f t="shared" si="2"/>
        <v>-6641.1832640723587</v>
      </c>
      <c r="N39" s="51">
        <f t="shared" si="3"/>
        <v>-8.7577176656600114E-2</v>
      </c>
      <c r="O39" s="53"/>
    </row>
    <row r="40" spans="1:15" s="61" customFormat="1" ht="6.9" customHeight="1" x14ac:dyDescent="0.25">
      <c r="A40" s="55"/>
      <c r="B40" s="66"/>
      <c r="C40" s="66"/>
      <c r="D40" s="66"/>
      <c r="E40" s="66"/>
      <c r="F40" s="66"/>
      <c r="G40" s="66"/>
      <c r="H40" s="104"/>
      <c r="I40" s="67"/>
      <c r="J40" s="68"/>
      <c r="K40" s="112"/>
      <c r="L40" s="21"/>
      <c r="M40" s="124"/>
      <c r="N40" s="69"/>
      <c r="O40" s="60"/>
    </row>
    <row r="41" spans="1:15" x14ac:dyDescent="0.25">
      <c r="A41" s="55"/>
      <c r="B41" s="19"/>
      <c r="C41" s="13"/>
      <c r="D41" s="19"/>
      <c r="E41" s="19" t="s">
        <v>34</v>
      </c>
      <c r="F41" s="19"/>
      <c r="G41" s="19"/>
      <c r="H41" s="99">
        <f>500/12</f>
        <v>41.666666666666664</v>
      </c>
      <c r="I41" s="44">
        <f>H41/$H$4</f>
        <v>1.9411089700046037E-4</v>
      </c>
      <c r="J41" s="14"/>
      <c r="K41" s="109">
        <v>8.91</v>
      </c>
      <c r="L41" s="15">
        <f>K41/$K$4</f>
        <v>4.5240487463967548E-5</v>
      </c>
      <c r="M41" s="119">
        <f>K41-H41</f>
        <v>-32.756666666666661</v>
      </c>
      <c r="N41" s="16">
        <f>($K41-H41)/H41</f>
        <v>-0.78615999999999986</v>
      </c>
      <c r="O41" s="53"/>
    </row>
    <row r="42" spans="1:15" x14ac:dyDescent="0.25">
      <c r="A42" s="55"/>
      <c r="B42" s="19"/>
      <c r="C42" s="13"/>
      <c r="D42" s="19"/>
      <c r="E42" s="22" t="s">
        <v>35</v>
      </c>
      <c r="F42" s="22"/>
      <c r="G42" s="22"/>
      <c r="H42" s="102">
        <v>0</v>
      </c>
      <c r="I42" s="45">
        <f>H42/$H$4</f>
        <v>0</v>
      </c>
      <c r="J42" s="17"/>
      <c r="K42" s="111">
        <v>0</v>
      </c>
      <c r="L42" s="18">
        <f>K42/$K$4</f>
        <v>0</v>
      </c>
      <c r="M42" s="122">
        <f>K42-H42</f>
        <v>0</v>
      </c>
      <c r="N42" s="24" t="e">
        <f>($K42-H42)/H42</f>
        <v>#DIV/0!</v>
      </c>
      <c r="O42" s="53"/>
    </row>
    <row r="43" spans="1:15" s="61" customFormat="1" x14ac:dyDescent="0.25">
      <c r="A43" s="55"/>
      <c r="B43" s="55"/>
      <c r="C43" s="55"/>
      <c r="D43" s="55"/>
      <c r="E43" s="55"/>
      <c r="F43" s="55"/>
      <c r="G43" s="55"/>
      <c r="H43" s="101">
        <f>H41-H42</f>
        <v>41.666666666666664</v>
      </c>
      <c r="I43" s="56"/>
      <c r="J43" s="71"/>
      <c r="K43" s="113">
        <f>K41-K42</f>
        <v>8.91</v>
      </c>
      <c r="L43" s="27">
        <f>K43/$K$4</f>
        <v>4.5240487463967548E-5</v>
      </c>
      <c r="M43" s="123">
        <f>M41-M42</f>
        <v>-32.756666666666661</v>
      </c>
      <c r="N43" s="72">
        <f>($K43-H43)/H43</f>
        <v>-0.78615999999999986</v>
      </c>
      <c r="O43" s="60"/>
    </row>
    <row r="44" spans="1:15" s="61" customFormat="1" ht="6.9" customHeight="1" thickBot="1" x14ac:dyDescent="0.3">
      <c r="A44" s="55"/>
      <c r="B44" s="62"/>
      <c r="C44" s="62"/>
      <c r="D44" s="62"/>
      <c r="E44" s="62"/>
      <c r="F44" s="62"/>
      <c r="G44" s="62"/>
      <c r="H44" s="105"/>
      <c r="I44" s="63"/>
      <c r="J44" s="64"/>
      <c r="K44" s="114"/>
      <c r="L44" s="20"/>
      <c r="M44" s="125"/>
      <c r="N44" s="65"/>
      <c r="O44" s="60"/>
    </row>
    <row r="45" spans="1:15" ht="24.75" customHeight="1" thickBot="1" x14ac:dyDescent="0.3">
      <c r="A45" s="55"/>
      <c r="B45" s="130" t="s">
        <v>44</v>
      </c>
      <c r="C45" s="131"/>
      <c r="D45" s="131"/>
      <c r="E45" s="131"/>
      <c r="F45" s="131"/>
      <c r="G45" s="132"/>
      <c r="H45" s="106">
        <f>H39+H43</f>
        <v>75874.018400420086</v>
      </c>
      <c r="I45" s="48">
        <f>H45/$H$4</f>
        <v>0.35347137049763949</v>
      </c>
      <c r="J45" s="34"/>
      <c r="K45" s="115">
        <f>K6-K39</f>
        <v>39282.57153031895</v>
      </c>
      <c r="L45" s="35">
        <f>K45/$K$4</f>
        <v>0.19945709145564569</v>
      </c>
      <c r="M45" s="126">
        <f>K45-H45</f>
        <v>-36591.446870101136</v>
      </c>
      <c r="N45" s="52">
        <f>($K45-H45)/H45</f>
        <v>-0.48226583541407031</v>
      </c>
      <c r="O45" s="53"/>
    </row>
    <row r="46" spans="1:15" s="61" customFormat="1" x14ac:dyDescent="0.25">
      <c r="A46" s="55"/>
      <c r="B46" s="55"/>
      <c r="E46" s="19" t="s">
        <v>43</v>
      </c>
      <c r="F46" s="55"/>
      <c r="G46" s="55"/>
      <c r="H46" s="101">
        <v>6342.05</v>
      </c>
      <c r="I46" s="56">
        <f>H46/$H$4</f>
        <v>2.9545464343722478E-2</v>
      </c>
      <c r="J46" s="57"/>
      <c r="K46" s="116">
        <v>6385.23</v>
      </c>
      <c r="L46" s="58">
        <f>K46/$K$4</f>
        <v>3.2420978425314197E-2</v>
      </c>
      <c r="M46" s="121">
        <f>K46-H46</f>
        <v>43.179999999999382</v>
      </c>
      <c r="N46" s="59">
        <f>($K46-H46)/H46</f>
        <v>6.8085240576784131E-3</v>
      </c>
      <c r="O46" s="60"/>
    </row>
    <row r="47" spans="1:15" s="61" customFormat="1" ht="14.4" thickBot="1" x14ac:dyDescent="0.3">
      <c r="A47" s="55"/>
      <c r="B47" s="55"/>
      <c r="D47" s="55"/>
      <c r="E47" s="22" t="s">
        <v>42</v>
      </c>
      <c r="F47" s="73"/>
      <c r="G47" s="73"/>
      <c r="H47" s="107">
        <v>12826.7</v>
      </c>
      <c r="I47" s="74">
        <f>H47/$H$4</f>
        <v>5.9755253821339331E-2</v>
      </c>
      <c r="J47" s="75"/>
      <c r="K47" s="117">
        <v>11989.45</v>
      </c>
      <c r="L47" s="76">
        <f>K47/$K$4</f>
        <v>6.0876381865865969E-2</v>
      </c>
      <c r="M47" s="127">
        <f>K47-H47</f>
        <v>-837.25</v>
      </c>
      <c r="N47" s="77">
        <f>($K47-H47)/H47</f>
        <v>-6.5273998768194466E-2</v>
      </c>
      <c r="O47" s="60"/>
    </row>
    <row r="48" spans="1:15" ht="14.4" thickBot="1" x14ac:dyDescent="0.3">
      <c r="A48" s="55"/>
      <c r="B48" s="32" t="s">
        <v>45</v>
      </c>
      <c r="C48" s="33"/>
      <c r="D48" s="33"/>
      <c r="E48" s="33"/>
      <c r="F48" s="33"/>
      <c r="G48" s="33"/>
      <c r="H48" s="106">
        <f>H45-SUM(H46:H47)</f>
        <v>56705.268400420086</v>
      </c>
      <c r="I48" s="48">
        <f>H48/$H$4</f>
        <v>0.26417065233257769</v>
      </c>
      <c r="J48" s="34"/>
      <c r="K48" s="115">
        <f>K45-SUM(K46:K47)</f>
        <v>20907.89153031895</v>
      </c>
      <c r="L48" s="35">
        <f>K48/$K$4</f>
        <v>0.10615973116446552</v>
      </c>
      <c r="M48" s="126">
        <f>K48-H48</f>
        <v>-35797.376870101136</v>
      </c>
      <c r="N48" s="52">
        <f>($K48-H48)/H48</f>
        <v>-0.63128837725130915</v>
      </c>
      <c r="O48" s="53"/>
    </row>
    <row r="49" spans="1:15" s="61" customFormat="1" ht="6.9" customHeight="1" x14ac:dyDescent="0.25">
      <c r="A49" s="55"/>
      <c r="B49" s="55"/>
      <c r="C49" s="55"/>
      <c r="D49" s="55"/>
      <c r="E49" s="55"/>
      <c r="F49" s="55"/>
      <c r="G49" s="55"/>
      <c r="H49" s="101"/>
      <c r="I49" s="56"/>
      <c r="J49" s="57"/>
      <c r="K49" s="116"/>
      <c r="L49" s="58"/>
      <c r="M49" s="121"/>
      <c r="N49" s="59"/>
      <c r="O49" s="60"/>
    </row>
    <row r="50" spans="1:15" s="61" customFormat="1" x14ac:dyDescent="0.25">
      <c r="A50" s="55"/>
      <c r="B50" s="55"/>
      <c r="C50" s="55"/>
      <c r="D50" s="55"/>
      <c r="E50" s="19" t="s">
        <v>46</v>
      </c>
      <c r="F50" s="55"/>
      <c r="G50" s="78"/>
      <c r="H50" s="101">
        <f>H48*0.3</f>
        <v>17011.580520126026</v>
      </c>
      <c r="I50" s="56">
        <f>H50/$H$4</f>
        <v>7.9251195699773319E-2</v>
      </c>
      <c r="J50" s="57"/>
      <c r="K50" s="116">
        <f>K48*0.3</f>
        <v>6272.3674590956844</v>
      </c>
      <c r="L50" s="58">
        <f>K50/$K$4</f>
        <v>3.184791934933965E-2</v>
      </c>
      <c r="M50" s="121">
        <f>K50-H50</f>
        <v>-10739.213061030343</v>
      </c>
      <c r="N50" s="59">
        <f>($K50-H50)/H50</f>
        <v>-0.63128837725130926</v>
      </c>
      <c r="O50" s="60"/>
    </row>
    <row r="51" spans="1:15" s="61" customFormat="1" ht="6.9" customHeight="1" thickBot="1" x14ac:dyDescent="0.3">
      <c r="A51" s="55"/>
      <c r="B51" s="55"/>
      <c r="C51" s="55"/>
      <c r="D51" s="55"/>
      <c r="E51" s="55"/>
      <c r="F51" s="55"/>
      <c r="G51" s="55"/>
      <c r="H51" s="101"/>
      <c r="I51" s="56"/>
      <c r="J51" s="57"/>
      <c r="K51" s="116"/>
      <c r="L51" s="58"/>
      <c r="M51" s="121"/>
      <c r="N51" s="59"/>
      <c r="O51" s="60"/>
    </row>
    <row r="52" spans="1:15" ht="14.4" thickBot="1" x14ac:dyDescent="0.3">
      <c r="A52" s="55"/>
      <c r="B52" s="32" t="s">
        <v>47</v>
      </c>
      <c r="C52" s="33"/>
      <c r="D52" s="33"/>
      <c r="E52" s="33"/>
      <c r="F52" s="33"/>
      <c r="G52" s="33"/>
      <c r="H52" s="106">
        <f>H48-H50</f>
        <v>39693.687880294063</v>
      </c>
      <c r="I52" s="48">
        <f>H52/$H$4</f>
        <v>0.1849194566328044</v>
      </c>
      <c r="J52" s="34"/>
      <c r="K52" s="115">
        <f>K48-K50</f>
        <v>14635.524071223266</v>
      </c>
      <c r="L52" s="35">
        <f>K52/$K$4</f>
        <v>7.4311811815125861E-2</v>
      </c>
      <c r="M52" s="126">
        <f>K52-H52</f>
        <v>-25058.163809070797</v>
      </c>
      <c r="N52" s="52">
        <f>($K52-H52)/H52</f>
        <v>-0.63128837725130915</v>
      </c>
      <c r="O52" s="54"/>
    </row>
    <row r="54" spans="1:15" ht="30" customHeight="1" x14ac:dyDescent="0.25">
      <c r="H54" s="40"/>
      <c r="I54" s="50"/>
      <c r="J54" s="40"/>
      <c r="K54" s="40"/>
      <c r="L54" s="41"/>
      <c r="M54" s="40"/>
      <c r="N54" s="40"/>
    </row>
    <row r="55" spans="1:15" ht="30" customHeight="1" x14ac:dyDescent="0.25"/>
    <row r="56" spans="1:15" ht="30" customHeight="1" x14ac:dyDescent="0.25"/>
    <row r="57" spans="1:15" ht="30" customHeight="1" x14ac:dyDescent="0.25"/>
  </sheetData>
  <mergeCells count="1">
    <mergeCell ref="B45:G45"/>
  </mergeCells>
  <conditionalFormatting sqref="N4:N52">
    <cfRule type="iconSet" priority="1">
      <iconSet iconSet="3Arrows">
        <cfvo type="percent" val="0"/>
        <cfvo type="num" val="-0.1"/>
        <cfvo type="num" val="0.1"/>
      </iconSet>
    </cfRule>
  </conditionalFormatting>
  <pageMargins left="0.7" right="0.7" top="0.75" bottom="0.75" header="0.1" footer="0.3"/>
  <pageSetup orientation="portrait" r:id="rId1"/>
  <headerFooter>
    <oddHeader>&amp;L&amp;"Arial,Bold"&amp;8 4:29 PM
&amp;"Arial,Bold"&amp;8 04/24/17
&amp;"Arial,Bold"&amp;8 Accrual Basis&amp;C&amp;"Arial,Bold"&amp;12 Informing Change
&amp;"Arial,Bold"&amp;14 Profit &amp;&amp; Loss
&amp;"Arial,Bold"&amp;10 January through March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6</xdr:col>
                <xdr:colOff>91440</xdr:colOff>
                <xdr:row>3</xdr:row>
                <xdr:rowOff>53340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6</xdr:col>
                <xdr:colOff>91440</xdr:colOff>
                <xdr:row>3</xdr:row>
                <xdr:rowOff>53340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T57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.109375" defaultRowHeight="13.8" outlineLevelRow="1" x14ac:dyDescent="0.25"/>
  <cols>
    <col min="1" max="1" width="2" style="81" customWidth="1"/>
    <col min="2" max="6" width="2" style="38" customWidth="1"/>
    <col min="7" max="7" width="24.5546875" style="38" customWidth="1"/>
    <col min="8" max="8" width="8.88671875" style="39" bestFit="1" customWidth="1"/>
    <col min="9" max="9" width="5" style="49" bestFit="1" customWidth="1"/>
    <col min="10" max="10" width="6.5546875" style="39" bestFit="1" customWidth="1"/>
    <col min="11" max="11" width="5" style="49" bestFit="1" customWidth="1"/>
    <col min="12" max="12" width="7" style="39" bestFit="1" customWidth="1"/>
    <col min="13" max="13" width="5" style="49" bestFit="1" customWidth="1"/>
    <col min="14" max="14" width="1.109375" style="39" customWidth="1"/>
    <col min="15" max="15" width="6.88671875" style="39" bestFit="1" customWidth="1"/>
    <col min="16" max="16" width="5" style="39" bestFit="1" customWidth="1"/>
    <col min="17" max="17" width="10.33203125" style="39" bestFit="1" customWidth="1"/>
    <col min="18" max="19" width="10.44140625" style="39" bestFit="1" customWidth="1"/>
    <col min="20" max="20" width="25.33203125" style="13" customWidth="1"/>
    <col min="21" max="16384" width="9.109375" style="13"/>
  </cols>
  <sheetData>
    <row r="1" spans="1:20" s="3" customFormat="1" ht="33" customHeight="1" x14ac:dyDescent="0.3">
      <c r="A1" s="79"/>
      <c r="B1" s="1"/>
      <c r="C1" s="1"/>
      <c r="D1" s="1"/>
      <c r="E1" s="1"/>
      <c r="F1" s="1"/>
      <c r="G1" s="1"/>
      <c r="H1" s="2"/>
      <c r="I1" s="42"/>
      <c r="J1" s="2"/>
      <c r="K1" s="42"/>
      <c r="L1" s="2"/>
      <c r="M1" s="42"/>
      <c r="N1" s="2"/>
      <c r="O1" s="2"/>
      <c r="P1" s="2"/>
      <c r="Q1" s="2"/>
      <c r="R1" s="2"/>
      <c r="S1" s="2"/>
    </row>
    <row r="2" spans="1:20" s="3" customFormat="1" ht="20.25" customHeight="1" x14ac:dyDescent="0.3">
      <c r="A2" s="79"/>
      <c r="B2" s="1"/>
      <c r="C2" s="1"/>
      <c r="D2" s="1"/>
      <c r="E2" s="1"/>
      <c r="F2" s="1"/>
      <c r="G2" s="1"/>
      <c r="H2" s="4"/>
      <c r="I2" s="43"/>
      <c r="J2" s="4"/>
      <c r="K2" s="43"/>
      <c r="L2" s="4"/>
      <c r="M2" s="43"/>
      <c r="N2" s="4"/>
      <c r="O2" s="4"/>
      <c r="P2" s="4"/>
      <c r="Q2" s="4"/>
      <c r="R2" s="4"/>
      <c r="S2" s="4"/>
    </row>
    <row r="3" spans="1:20" s="11" customFormat="1" ht="31.2" x14ac:dyDescent="0.25">
      <c r="A3" s="80"/>
      <c r="B3" s="82" t="s">
        <v>39</v>
      </c>
      <c r="C3" s="5"/>
      <c r="D3" s="5"/>
      <c r="E3" s="5"/>
      <c r="F3" s="5"/>
      <c r="G3" s="5"/>
      <c r="H3" s="84" t="s">
        <v>49</v>
      </c>
      <c r="I3" s="89" t="s">
        <v>36</v>
      </c>
      <c r="J3" s="84" t="s">
        <v>48</v>
      </c>
      <c r="K3" s="89" t="s">
        <v>36</v>
      </c>
      <c r="L3" s="84" t="s">
        <v>54</v>
      </c>
      <c r="M3" s="89" t="s">
        <v>36</v>
      </c>
      <c r="N3" s="89"/>
      <c r="O3" s="90" t="s">
        <v>0</v>
      </c>
      <c r="P3" s="91" t="s">
        <v>1</v>
      </c>
      <c r="Q3" s="85" t="s">
        <v>50</v>
      </c>
      <c r="R3" s="85" t="s">
        <v>51</v>
      </c>
      <c r="S3" s="85" t="s">
        <v>52</v>
      </c>
      <c r="T3" s="10" t="s">
        <v>2</v>
      </c>
    </row>
    <row r="4" spans="1:20" ht="14.25" customHeight="1" x14ac:dyDescent="0.25">
      <c r="A4" s="55"/>
      <c r="B4" s="12"/>
      <c r="C4" s="12"/>
      <c r="D4" s="25" t="s">
        <v>38</v>
      </c>
      <c r="E4" s="25"/>
      <c r="F4" s="25"/>
      <c r="G4" s="25"/>
      <c r="H4" s="98">
        <v>171797.3</v>
      </c>
      <c r="I4" s="46">
        <f>H4/$H$4</f>
        <v>1</v>
      </c>
      <c r="J4" s="98">
        <v>205981.41</v>
      </c>
      <c r="K4" s="46">
        <f>J4/$J$4</f>
        <v>1</v>
      </c>
      <c r="L4" s="98">
        <v>214653.92881352684</v>
      </c>
      <c r="M4" s="46">
        <f>L4/$L$4</f>
        <v>1</v>
      </c>
      <c r="N4" s="26"/>
      <c r="O4" s="108">
        <v>196947.48</v>
      </c>
      <c r="P4" s="27">
        <f>O4/$O$4</f>
        <v>1</v>
      </c>
      <c r="Q4" s="16">
        <f>($O4-L4)/L4</f>
        <v>-8.2488351885274355E-2</v>
      </c>
      <c r="R4" s="16">
        <f>($O4-J4)/J4</f>
        <v>-4.3857986990185151E-2</v>
      </c>
      <c r="S4" s="16">
        <f>($O4-H4)/H4</f>
        <v>0.14639450096130743</v>
      </c>
      <c r="T4" s="53"/>
    </row>
    <row r="5" spans="1:20" ht="14.25" customHeight="1" thickBot="1" x14ac:dyDescent="0.3">
      <c r="A5" s="55"/>
      <c r="B5" s="12"/>
      <c r="C5" s="12"/>
      <c r="D5" s="12" t="s">
        <v>41</v>
      </c>
      <c r="E5" s="13"/>
      <c r="F5" s="12"/>
      <c r="G5" s="12"/>
      <c r="H5" s="99">
        <v>85900.980773969088</v>
      </c>
      <c r="I5" s="44">
        <f>H5/$H$4</f>
        <v>0.50001356699999999</v>
      </c>
      <c r="J5" s="99">
        <v>98871.056201858999</v>
      </c>
      <c r="K5" s="44">
        <f>J5/$J$4</f>
        <v>0.47999989999999998</v>
      </c>
      <c r="L5" s="99">
        <v>102805.17206934206</v>
      </c>
      <c r="M5" s="44">
        <f>L5/$L$4</f>
        <v>0.47893449999999999</v>
      </c>
      <c r="N5" s="14"/>
      <c r="O5" s="109">
        <v>88473.74</v>
      </c>
      <c r="P5" s="15">
        <f>O5/$O$4</f>
        <v>0.44922504212798253</v>
      </c>
      <c r="Q5" s="16">
        <f>($O5-L5)/L5</f>
        <v>-0.13940380411673756</v>
      </c>
      <c r="R5" s="16">
        <f>($O5-J5)/J5</f>
        <v>-0.10516036341951711</v>
      </c>
      <c r="S5" s="16">
        <f>($O5-H5)/H5</f>
        <v>2.9950289308111729E-2</v>
      </c>
      <c r="T5" s="53"/>
    </row>
    <row r="6" spans="1:20" ht="14.4" thickBot="1" x14ac:dyDescent="0.3">
      <c r="A6" s="55"/>
      <c r="B6" s="28"/>
      <c r="C6" s="29"/>
      <c r="D6" s="29" t="s">
        <v>3</v>
      </c>
      <c r="E6" s="29"/>
      <c r="F6" s="29"/>
      <c r="G6" s="29"/>
      <c r="H6" s="100">
        <f>H4-H5</f>
        <v>85896.319226030901</v>
      </c>
      <c r="I6" s="47">
        <f>H6/$H$4</f>
        <v>0.49998643300000006</v>
      </c>
      <c r="J6" s="100">
        <f>J4-J5</f>
        <v>107110.353798141</v>
      </c>
      <c r="K6" s="47">
        <f>J6/$J$4</f>
        <v>0.52000009999999997</v>
      </c>
      <c r="L6" s="100">
        <f>L4-L5</f>
        <v>111848.75674418478</v>
      </c>
      <c r="M6" s="47">
        <f>L6/$L$4</f>
        <v>0.52106550000000007</v>
      </c>
      <c r="N6" s="30"/>
      <c r="O6" s="110">
        <f>O4-O5</f>
        <v>108473.74</v>
      </c>
      <c r="P6" s="31">
        <f>O6/$O$4</f>
        <v>0.55077495787201747</v>
      </c>
      <c r="Q6" s="51">
        <f>($O6-L6)/L6</f>
        <v>-3.0174825741728657E-2</v>
      </c>
      <c r="R6" s="87">
        <f>($O6-J6)/J6</f>
        <v>1.2728799350513055E-2</v>
      </c>
      <c r="S6" s="88">
        <f>($O6-H6)/H6</f>
        <v>0.26284503198045084</v>
      </c>
      <c r="T6" s="86"/>
    </row>
    <row r="7" spans="1:20" s="61" customFormat="1" ht="6.9" customHeight="1" thickBot="1" x14ac:dyDescent="0.3">
      <c r="A7" s="55"/>
      <c r="B7" s="55"/>
      <c r="C7" s="55"/>
      <c r="D7" s="55"/>
      <c r="E7" s="55"/>
      <c r="F7" s="55"/>
      <c r="G7" s="55"/>
      <c r="H7" s="101"/>
      <c r="I7" s="56"/>
      <c r="J7" s="101"/>
      <c r="K7" s="56"/>
      <c r="L7" s="101"/>
      <c r="M7" s="56"/>
      <c r="N7" s="57"/>
      <c r="O7" s="109"/>
      <c r="P7" s="15"/>
      <c r="Q7" s="59"/>
      <c r="R7" s="59"/>
      <c r="S7" s="59"/>
      <c r="T7" s="60"/>
    </row>
    <row r="8" spans="1:20" hidden="1" outlineLevel="1" x14ac:dyDescent="0.25">
      <c r="A8" s="55"/>
      <c r="B8" s="12"/>
      <c r="C8" s="12"/>
      <c r="D8" s="12"/>
      <c r="E8" s="12" t="s">
        <v>40</v>
      </c>
      <c r="F8" s="12"/>
      <c r="G8" s="12"/>
      <c r="H8" s="99"/>
      <c r="I8" s="44"/>
      <c r="J8" s="99"/>
      <c r="K8" s="44"/>
      <c r="L8" s="99"/>
      <c r="M8" s="44"/>
      <c r="N8" s="14"/>
      <c r="O8" s="109"/>
      <c r="P8" s="15"/>
      <c r="Q8" s="16"/>
      <c r="R8" s="16"/>
      <c r="S8" s="16"/>
      <c r="T8" s="53"/>
    </row>
    <row r="9" spans="1:20" hidden="1" outlineLevel="1" x14ac:dyDescent="0.25">
      <c r="A9" s="55"/>
      <c r="B9" s="12"/>
      <c r="C9" s="12"/>
      <c r="D9" s="12"/>
      <c r="E9" s="12"/>
      <c r="F9" s="12" t="s">
        <v>4</v>
      </c>
      <c r="G9" s="12"/>
      <c r="H9" s="99">
        <v>285.48</v>
      </c>
      <c r="I9" s="44">
        <f>H9/$H$4</f>
        <v>1.6617257663537205E-3</v>
      </c>
      <c r="J9" s="99">
        <v>839.28</v>
      </c>
      <c r="K9" s="44">
        <f t="shared" ref="K9:K13" si="0">J9/$J$4</f>
        <v>4.0745424550691243E-3</v>
      </c>
      <c r="L9" s="99">
        <f>11500/12</f>
        <v>958.33333333333337</v>
      </c>
      <c r="M9" s="44">
        <f>L9/$L$4</f>
        <v>4.4645506310105896E-3</v>
      </c>
      <c r="N9" s="14"/>
      <c r="O9" s="109">
        <v>608.35</v>
      </c>
      <c r="P9" s="15">
        <f>O9/$O$4</f>
        <v>3.0888945621441819E-3</v>
      </c>
      <c r="Q9" s="16">
        <f>($O9-L9)/L9</f>
        <v>-0.36520000000000002</v>
      </c>
      <c r="R9" s="16">
        <f>($O9-J9)/J9</f>
        <v>-0.2751525116766752</v>
      </c>
      <c r="S9" s="16">
        <f>($O9-H9)/H9</f>
        <v>1.1309723973658399</v>
      </c>
      <c r="T9" s="53"/>
    </row>
    <row r="10" spans="1:20" ht="14.25" hidden="1" customHeight="1" outlineLevel="1" x14ac:dyDescent="0.25">
      <c r="A10" s="55"/>
      <c r="B10" s="12"/>
      <c r="C10" s="12"/>
      <c r="D10" s="12"/>
      <c r="E10" s="12"/>
      <c r="F10" s="12" t="s">
        <v>5</v>
      </c>
      <c r="G10" s="12"/>
      <c r="H10" s="99">
        <v>13940.84</v>
      </c>
      <c r="I10" s="44">
        <f>H10/$H$4</f>
        <v>8.1147026175615103E-2</v>
      </c>
      <c r="J10" s="99">
        <v>15881.06</v>
      </c>
      <c r="K10" s="44">
        <f t="shared" si="0"/>
        <v>7.7099481938685627E-2</v>
      </c>
      <c r="L10" s="99">
        <v>15881</v>
      </c>
      <c r="M10" s="44">
        <f>L10/$L$4</f>
        <v>7.398420372634347E-2</v>
      </c>
      <c r="N10" s="14"/>
      <c r="O10" s="109">
        <v>15881.06</v>
      </c>
      <c r="P10" s="15">
        <f>O10/$O$4</f>
        <v>8.063601524629814E-2</v>
      </c>
      <c r="Q10" s="16">
        <f>($O10-L10)/L10</f>
        <v>3.7780996158611351E-6</v>
      </c>
      <c r="R10" s="16">
        <f>($O10-J10)/J10</f>
        <v>0</v>
      </c>
      <c r="S10" s="16">
        <f>($O10-H10)/H10</f>
        <v>0.13917525773195871</v>
      </c>
      <c r="T10" s="53"/>
    </row>
    <row r="11" spans="1:20" ht="14.25" hidden="1" customHeight="1" outlineLevel="1" x14ac:dyDescent="0.25">
      <c r="A11" s="55"/>
      <c r="B11" s="12"/>
      <c r="C11" s="12"/>
      <c r="D11" s="12"/>
      <c r="E11" s="12"/>
      <c r="F11" s="12" t="s">
        <v>6</v>
      </c>
      <c r="G11" s="12"/>
      <c r="H11" s="99">
        <v>793.66</v>
      </c>
      <c r="I11" s="44">
        <f>H11/$H$4</f>
        <v>4.6197466432825194E-3</v>
      </c>
      <c r="J11" s="99">
        <v>1071.7</v>
      </c>
      <c r="K11" s="44">
        <f t="shared" si="0"/>
        <v>5.2028967080087474E-3</v>
      </c>
      <c r="L11" s="99">
        <f>12000/12</f>
        <v>1000</v>
      </c>
      <c r="M11" s="44">
        <f>L11/$L$4</f>
        <v>4.6586615280110495E-3</v>
      </c>
      <c r="N11" s="14"/>
      <c r="O11" s="109">
        <v>1736.36</v>
      </c>
      <c r="P11" s="15">
        <f>O11/$O$4</f>
        <v>8.8163605850656215E-3</v>
      </c>
      <c r="Q11" s="16">
        <f>($O11-L11)/L11</f>
        <v>0.7363599999999999</v>
      </c>
      <c r="R11" s="16">
        <f>($O11-J11)/J11</f>
        <v>0.62019221797144708</v>
      </c>
      <c r="S11" s="16">
        <f>($O11-H11)/H11</f>
        <v>1.1877882216566287</v>
      </c>
      <c r="T11" s="53"/>
    </row>
    <row r="12" spans="1:20" hidden="1" outlineLevel="1" x14ac:dyDescent="0.25">
      <c r="A12" s="55"/>
      <c r="B12" s="12"/>
      <c r="C12" s="12"/>
      <c r="D12" s="12"/>
      <c r="E12" s="22"/>
      <c r="F12" s="22" t="s">
        <v>7</v>
      </c>
      <c r="G12" s="22"/>
      <c r="H12" s="102">
        <v>583.20000000000005</v>
      </c>
      <c r="I12" s="45">
        <f>H12/$H$4</f>
        <v>3.394698286876453E-3</v>
      </c>
      <c r="J12" s="102">
        <v>626.79999999999995</v>
      </c>
      <c r="K12" s="45">
        <f t="shared" si="0"/>
        <v>3.0429930545673996E-3</v>
      </c>
      <c r="L12" s="102">
        <f>10000/12</f>
        <v>833.33333333333337</v>
      </c>
      <c r="M12" s="45">
        <f>L12/$L$4</f>
        <v>3.8822179400092079E-3</v>
      </c>
      <c r="N12" s="17"/>
      <c r="O12" s="111">
        <v>623.6</v>
      </c>
      <c r="P12" s="18">
        <f>O12/$O$4</f>
        <v>3.1663263728990082E-3</v>
      </c>
      <c r="Q12" s="24">
        <f>($O12-L12)/L12</f>
        <v>-0.25168000000000001</v>
      </c>
      <c r="R12" s="16">
        <f>($O12-J12)/J12</f>
        <v>-5.1052967453732168E-3</v>
      </c>
      <c r="S12" s="16">
        <f>($O12-H12)/H12</f>
        <v>6.9272976680384041E-2</v>
      </c>
      <c r="T12" s="53"/>
    </row>
    <row r="13" spans="1:20" hidden="1" outlineLevel="1" x14ac:dyDescent="0.25">
      <c r="A13" s="55"/>
      <c r="B13" s="12"/>
      <c r="C13" s="12"/>
      <c r="D13" s="12"/>
      <c r="E13" s="12" t="s">
        <v>8</v>
      </c>
      <c r="F13" s="12"/>
      <c r="G13" s="12"/>
      <c r="H13" s="99">
        <f>SUM(H9:H12)</f>
        <v>15603.18</v>
      </c>
      <c r="I13" s="44">
        <f>H13/$H$4</f>
        <v>9.0823196872127795E-2</v>
      </c>
      <c r="J13" s="99">
        <f>SUM(J9:J12)</f>
        <v>18418.84</v>
      </c>
      <c r="K13" s="44">
        <f t="shared" si="0"/>
        <v>8.941991415633091E-2</v>
      </c>
      <c r="L13" s="99">
        <f>SUM(L9:L12)</f>
        <v>18672.666666666664</v>
      </c>
      <c r="M13" s="44">
        <f>L13/$L$4</f>
        <v>8.6989633825374307E-2</v>
      </c>
      <c r="N13" s="14"/>
      <c r="O13" s="109">
        <f>SUM(O9:O12)</f>
        <v>18849.37</v>
      </c>
      <c r="P13" s="15">
        <f>O13/$O$4</f>
        <v>9.5707596766406958E-2</v>
      </c>
      <c r="Q13" s="16">
        <f>($O13-L13)/L13</f>
        <v>9.4632082544897043E-3</v>
      </c>
      <c r="R13" s="16">
        <f>($O13-J13)/J13</f>
        <v>2.3374436175133659E-2</v>
      </c>
      <c r="S13" s="16">
        <f>($O13-H13)/H13</f>
        <v>0.20804669304590465</v>
      </c>
      <c r="T13" s="53"/>
    </row>
    <row r="14" spans="1:20" ht="6.9" hidden="1" customHeight="1" outlineLevel="1" x14ac:dyDescent="0.25">
      <c r="A14" s="55"/>
      <c r="B14" s="12"/>
      <c r="C14" s="12"/>
      <c r="D14" s="12"/>
      <c r="E14" s="12"/>
      <c r="F14" s="12"/>
      <c r="G14" s="12"/>
      <c r="H14" s="99"/>
      <c r="I14" s="44"/>
      <c r="J14" s="99"/>
      <c r="K14" s="44"/>
      <c r="L14" s="99"/>
      <c r="M14" s="44"/>
      <c r="N14" s="14"/>
      <c r="O14" s="109"/>
      <c r="P14" s="15"/>
      <c r="Q14" s="16"/>
      <c r="R14" s="16"/>
      <c r="S14" s="16"/>
      <c r="T14" s="53"/>
    </row>
    <row r="15" spans="1:20" hidden="1" outlineLevel="1" x14ac:dyDescent="0.25">
      <c r="A15" s="55"/>
      <c r="B15" s="12"/>
      <c r="C15" s="12"/>
      <c r="D15" s="12"/>
      <c r="E15" s="12" t="s">
        <v>9</v>
      </c>
      <c r="F15" s="12"/>
      <c r="G15" s="12"/>
      <c r="H15" s="99"/>
      <c r="I15" s="44"/>
      <c r="J15" s="99"/>
      <c r="K15" s="44"/>
      <c r="L15" s="99"/>
      <c r="M15" s="44"/>
      <c r="N15" s="14"/>
      <c r="O15" s="109"/>
      <c r="P15" s="15"/>
      <c r="Q15" s="16"/>
      <c r="R15" s="16"/>
      <c r="S15" s="16"/>
      <c r="T15" s="53"/>
    </row>
    <row r="16" spans="1:20" hidden="1" outlineLevel="1" x14ac:dyDescent="0.25">
      <c r="A16" s="55"/>
      <c r="B16" s="12"/>
      <c r="C16" s="12"/>
      <c r="D16" s="12"/>
      <c r="E16" s="12"/>
      <c r="F16" s="12" t="s">
        <v>10</v>
      </c>
      <c r="G16" s="12"/>
      <c r="H16" s="99">
        <v>150.41</v>
      </c>
      <c r="I16" s="44">
        <f t="shared" ref="I16:I39" si="1">H16/$H$4</f>
        <v>8.7550852079747469E-4</v>
      </c>
      <c r="J16" s="99">
        <v>378.4</v>
      </c>
      <c r="K16" s="44">
        <f t="shared" ref="K16:K39" si="2">J16/$J$4</f>
        <v>1.8370589850802554E-3</v>
      </c>
      <c r="L16" s="99">
        <f>3000/12</f>
        <v>250</v>
      </c>
      <c r="M16" s="44">
        <f t="shared" ref="M16:M39" si="3">L16/$L$4</f>
        <v>1.1646653820027624E-3</v>
      </c>
      <c r="N16" s="14"/>
      <c r="O16" s="109">
        <v>229.59</v>
      </c>
      <c r="P16" s="15">
        <f t="shared" ref="P16:P39" si="4">O16/$O$4</f>
        <v>1.1657422577836486E-3</v>
      </c>
      <c r="Q16" s="16">
        <f t="shared" ref="Q16:Q39" si="5">($O16-L16)/L16</f>
        <v>-8.163999999999999E-2</v>
      </c>
      <c r="R16" s="16">
        <f t="shared" ref="R16:R39" si="6">($O16-J16)/J16</f>
        <v>-0.39326109936575049</v>
      </c>
      <c r="S16" s="16">
        <f t="shared" ref="S16:S39" si="7">($O16-H16)/H16</f>
        <v>0.52642776411142878</v>
      </c>
      <c r="T16" s="53"/>
    </row>
    <row r="17" spans="1:20" hidden="1" outlineLevel="1" x14ac:dyDescent="0.25">
      <c r="A17" s="55"/>
      <c r="B17" s="12"/>
      <c r="C17" s="12"/>
      <c r="D17" s="12"/>
      <c r="E17" s="12"/>
      <c r="F17" s="12" t="s">
        <v>11</v>
      </c>
      <c r="G17" s="12"/>
      <c r="H17" s="99">
        <v>0</v>
      </c>
      <c r="I17" s="44">
        <f t="shared" si="1"/>
        <v>0</v>
      </c>
      <c r="J17" s="99">
        <v>0</v>
      </c>
      <c r="K17" s="44">
        <f t="shared" si="2"/>
        <v>0</v>
      </c>
      <c r="L17" s="99">
        <f>5000/12</f>
        <v>416.66666666666669</v>
      </c>
      <c r="M17" s="44">
        <f t="shared" si="3"/>
        <v>1.941108970004604E-3</v>
      </c>
      <c r="N17" s="14"/>
      <c r="O17" s="109">
        <v>0</v>
      </c>
      <c r="P17" s="15">
        <f t="shared" si="4"/>
        <v>0</v>
      </c>
      <c r="Q17" s="16">
        <f t="shared" si="5"/>
        <v>-1</v>
      </c>
      <c r="R17" s="16" t="e">
        <f t="shared" si="6"/>
        <v>#DIV/0!</v>
      </c>
      <c r="S17" s="16" t="e">
        <f t="shared" si="7"/>
        <v>#DIV/0!</v>
      </c>
      <c r="T17" s="53"/>
    </row>
    <row r="18" spans="1:20" hidden="1" outlineLevel="1" x14ac:dyDescent="0.25">
      <c r="A18" s="55"/>
      <c r="B18" s="12"/>
      <c r="C18" s="12"/>
      <c r="D18" s="12"/>
      <c r="E18" s="12"/>
      <c r="F18" s="12" t="s">
        <v>12</v>
      </c>
      <c r="G18" s="12"/>
      <c r="H18" s="99">
        <v>5927.66</v>
      </c>
      <c r="I18" s="44">
        <f t="shared" si="1"/>
        <v>3.450380186417365E-2</v>
      </c>
      <c r="J18" s="99">
        <v>6644.77</v>
      </c>
      <c r="K18" s="44">
        <f t="shared" si="2"/>
        <v>3.2259076195274128E-2</v>
      </c>
      <c r="L18" s="99">
        <f>75000/12</f>
        <v>6250</v>
      </c>
      <c r="M18" s="44">
        <f t="shared" si="3"/>
        <v>2.9116634550069059E-2</v>
      </c>
      <c r="N18" s="14"/>
      <c r="O18" s="109">
        <v>6665.45</v>
      </c>
      <c r="P18" s="15">
        <f t="shared" si="4"/>
        <v>3.3843794294803872E-2</v>
      </c>
      <c r="Q18" s="16">
        <f t="shared" si="5"/>
        <v>6.6471999999999976E-2</v>
      </c>
      <c r="R18" s="16">
        <f t="shared" si="6"/>
        <v>3.1122220934658956E-3</v>
      </c>
      <c r="S18" s="16">
        <f t="shared" si="7"/>
        <v>0.12446564074187791</v>
      </c>
      <c r="T18" s="53"/>
    </row>
    <row r="19" spans="1:20" hidden="1" outlineLevel="1" x14ac:dyDescent="0.25">
      <c r="A19" s="55"/>
      <c r="B19" s="12"/>
      <c r="C19" s="12"/>
      <c r="D19" s="12"/>
      <c r="E19" s="12"/>
      <c r="F19" s="12" t="s">
        <v>13</v>
      </c>
      <c r="G19" s="12"/>
      <c r="H19" s="99">
        <v>275</v>
      </c>
      <c r="I19" s="44">
        <f t="shared" si="1"/>
        <v>1.6007236435031285E-3</v>
      </c>
      <c r="J19" s="99">
        <v>1593</v>
      </c>
      <c r="K19" s="44">
        <f t="shared" si="2"/>
        <v>7.7337076195371224E-3</v>
      </c>
      <c r="L19" s="99">
        <f>10000/12</f>
        <v>833.33333333333337</v>
      </c>
      <c r="M19" s="44">
        <f t="shared" si="3"/>
        <v>3.8822179400092079E-3</v>
      </c>
      <c r="N19" s="14"/>
      <c r="O19" s="109">
        <v>16.82</v>
      </c>
      <c r="P19" s="15">
        <f t="shared" si="4"/>
        <v>8.5403479140733351E-5</v>
      </c>
      <c r="Q19" s="16">
        <f t="shared" si="5"/>
        <v>-0.97981599999999991</v>
      </c>
      <c r="R19" s="16">
        <f t="shared" si="6"/>
        <v>-0.98944130571249223</v>
      </c>
      <c r="S19" s="16">
        <f t="shared" si="7"/>
        <v>-0.93883636363636369</v>
      </c>
      <c r="T19" s="53"/>
    </row>
    <row r="20" spans="1:20" hidden="1" outlineLevel="1" x14ac:dyDescent="0.25">
      <c r="A20" s="55"/>
      <c r="B20" s="12"/>
      <c r="C20" s="12"/>
      <c r="D20" s="12"/>
      <c r="E20" s="12"/>
      <c r="F20" s="12" t="s">
        <v>14</v>
      </c>
      <c r="G20" s="12"/>
      <c r="H20" s="99">
        <v>2835.9</v>
      </c>
      <c r="I20" s="44">
        <f t="shared" si="1"/>
        <v>1.6507244293129171E-2</v>
      </c>
      <c r="J20" s="99">
        <v>2955.25</v>
      </c>
      <c r="K20" s="44">
        <f t="shared" si="2"/>
        <v>1.4347168513896473E-2</v>
      </c>
      <c r="L20" s="99">
        <f>35000/12</f>
        <v>2916.6666666666665</v>
      </c>
      <c r="M20" s="44">
        <f t="shared" si="3"/>
        <v>1.3587762790032227E-2</v>
      </c>
      <c r="N20" s="14"/>
      <c r="O20" s="109">
        <v>2244.4899999999998</v>
      </c>
      <c r="P20" s="15">
        <f t="shared" si="4"/>
        <v>1.1396388519416444E-2</v>
      </c>
      <c r="Q20" s="16">
        <f t="shared" si="5"/>
        <v>-0.23046057142857146</v>
      </c>
      <c r="R20" s="16">
        <f t="shared" si="6"/>
        <v>-0.2405075712714661</v>
      </c>
      <c r="S20" s="16">
        <f t="shared" si="7"/>
        <v>-0.2085440248245708</v>
      </c>
      <c r="T20" s="53"/>
    </row>
    <row r="21" spans="1:20" hidden="1" outlineLevel="1" x14ac:dyDescent="0.25">
      <c r="A21" s="55"/>
      <c r="B21" s="12"/>
      <c r="C21" s="12"/>
      <c r="D21" s="12"/>
      <c r="E21" s="12"/>
      <c r="F21" s="12" t="s">
        <v>15</v>
      </c>
      <c r="G21" s="12"/>
      <c r="H21" s="99">
        <v>863.14</v>
      </c>
      <c r="I21" s="44">
        <f t="shared" si="1"/>
        <v>5.0241767478301468E-3</v>
      </c>
      <c r="J21" s="99">
        <v>0</v>
      </c>
      <c r="K21" s="44">
        <f t="shared" si="2"/>
        <v>0</v>
      </c>
      <c r="L21" s="99">
        <f>5000/12</f>
        <v>416.66666666666669</v>
      </c>
      <c r="M21" s="44">
        <f t="shared" si="3"/>
        <v>1.941108970004604E-3</v>
      </c>
      <c r="N21" s="14"/>
      <c r="O21" s="109">
        <v>39.880000000000003</v>
      </c>
      <c r="P21" s="15">
        <f t="shared" si="4"/>
        <v>2.024905319936056E-4</v>
      </c>
      <c r="Q21" s="16">
        <f t="shared" si="5"/>
        <v>-0.90428799999999998</v>
      </c>
      <c r="R21" s="16" t="e">
        <f t="shared" si="6"/>
        <v>#DIV/0!</v>
      </c>
      <c r="S21" s="16">
        <f t="shared" si="7"/>
        <v>-0.95379660310030823</v>
      </c>
      <c r="T21" s="53"/>
    </row>
    <row r="22" spans="1:20" hidden="1" outlineLevel="1" x14ac:dyDescent="0.25">
      <c r="A22" s="55"/>
      <c r="B22" s="12"/>
      <c r="C22" s="12"/>
      <c r="D22" s="12"/>
      <c r="E22" s="12"/>
      <c r="F22" s="12" t="s">
        <v>16</v>
      </c>
      <c r="G22" s="12"/>
      <c r="H22" s="99">
        <v>444.16</v>
      </c>
      <c r="I22" s="44">
        <f t="shared" si="1"/>
        <v>2.5853724127212711E-3</v>
      </c>
      <c r="J22" s="99">
        <v>484.06</v>
      </c>
      <c r="K22" s="44">
        <f t="shared" si="2"/>
        <v>2.3500178972461639E-3</v>
      </c>
      <c r="L22" s="99">
        <f>5000/12</f>
        <v>416.66666666666669</v>
      </c>
      <c r="M22" s="44">
        <f t="shared" si="3"/>
        <v>1.941108970004604E-3</v>
      </c>
      <c r="N22" s="14"/>
      <c r="O22" s="109">
        <v>471.1</v>
      </c>
      <c r="P22" s="15">
        <f t="shared" si="4"/>
        <v>2.3920082653507424E-3</v>
      </c>
      <c r="Q22" s="16">
        <f t="shared" si="5"/>
        <v>0.13064000000000001</v>
      </c>
      <c r="R22" s="16">
        <f t="shared" si="6"/>
        <v>-2.6773540470189604E-2</v>
      </c>
      <c r="S22" s="16">
        <f t="shared" si="7"/>
        <v>6.0653818443804026E-2</v>
      </c>
      <c r="T22" s="53"/>
    </row>
    <row r="23" spans="1:20" hidden="1" outlineLevel="1" x14ac:dyDescent="0.25">
      <c r="A23" s="55"/>
      <c r="B23" s="12"/>
      <c r="C23" s="12"/>
      <c r="D23" s="12"/>
      <c r="E23" s="12"/>
      <c r="F23" s="12" t="s">
        <v>17</v>
      </c>
      <c r="G23" s="12"/>
      <c r="H23" s="99">
        <v>157.47</v>
      </c>
      <c r="I23" s="44">
        <f t="shared" si="1"/>
        <v>9.1660346233613692E-4</v>
      </c>
      <c r="J23" s="99">
        <v>21.9</v>
      </c>
      <c r="K23" s="44">
        <f t="shared" si="2"/>
        <v>1.0632027424222409E-4</v>
      </c>
      <c r="L23" s="99">
        <f>5000/12</f>
        <v>416.66666666666669</v>
      </c>
      <c r="M23" s="44">
        <f t="shared" si="3"/>
        <v>1.941108970004604E-3</v>
      </c>
      <c r="N23" s="14"/>
      <c r="O23" s="109">
        <v>66.739999999999995</v>
      </c>
      <c r="P23" s="15">
        <f t="shared" si="4"/>
        <v>3.3887206883784443E-4</v>
      </c>
      <c r="Q23" s="16">
        <f t="shared" si="5"/>
        <v>-0.83982400000000001</v>
      </c>
      <c r="R23" s="16">
        <f t="shared" si="6"/>
        <v>2.0474885844748858</v>
      </c>
      <c r="S23" s="16">
        <f t="shared" si="7"/>
        <v>-0.57617323934717724</v>
      </c>
      <c r="T23" s="53"/>
    </row>
    <row r="24" spans="1:20" hidden="1" outlineLevel="1" x14ac:dyDescent="0.25">
      <c r="A24" s="55"/>
      <c r="B24" s="12"/>
      <c r="C24" s="12"/>
      <c r="D24" s="12"/>
      <c r="E24" s="12"/>
      <c r="F24" s="12" t="s">
        <v>18</v>
      </c>
      <c r="G24" s="12"/>
      <c r="H24" s="99">
        <v>194.8</v>
      </c>
      <c r="I24" s="44">
        <f t="shared" si="1"/>
        <v>1.1338944209251254E-3</v>
      </c>
      <c r="J24" s="99">
        <v>235.95</v>
      </c>
      <c r="K24" s="44">
        <f t="shared" si="2"/>
        <v>1.1454917218014964E-3</v>
      </c>
      <c r="L24" s="99">
        <f>13000/12</f>
        <v>1083.3333333333333</v>
      </c>
      <c r="M24" s="44">
        <f t="shared" si="3"/>
        <v>5.0468833220119703E-3</v>
      </c>
      <c r="N24" s="14"/>
      <c r="O24" s="109">
        <v>235.95</v>
      </c>
      <c r="P24" s="15">
        <f t="shared" si="4"/>
        <v>1.1980351309902517E-3</v>
      </c>
      <c r="Q24" s="16">
        <f t="shared" si="5"/>
        <v>-0.7821999999999999</v>
      </c>
      <c r="R24" s="16">
        <f t="shared" si="6"/>
        <v>0</v>
      </c>
      <c r="S24" s="16">
        <f t="shared" si="7"/>
        <v>0.21124229979466105</v>
      </c>
      <c r="T24" s="53"/>
    </row>
    <row r="25" spans="1:20" ht="14.25" hidden="1" customHeight="1" outlineLevel="1" x14ac:dyDescent="0.25">
      <c r="A25" s="55"/>
      <c r="B25" s="12"/>
      <c r="C25" s="12"/>
      <c r="D25" s="12"/>
      <c r="E25" s="12"/>
      <c r="F25" s="12" t="s">
        <v>19</v>
      </c>
      <c r="G25" s="12"/>
      <c r="H25" s="99">
        <v>491.71</v>
      </c>
      <c r="I25" s="44">
        <f t="shared" si="1"/>
        <v>2.8621520827160846E-3</v>
      </c>
      <c r="J25" s="99">
        <v>468.23</v>
      </c>
      <c r="K25" s="44">
        <f t="shared" si="2"/>
        <v>2.2731663017550954E-3</v>
      </c>
      <c r="L25" s="99">
        <f>7000/12</f>
        <v>583.33333333333337</v>
      </c>
      <c r="M25" s="44">
        <f t="shared" si="3"/>
        <v>2.7175525580064456E-3</v>
      </c>
      <c r="N25" s="14"/>
      <c r="O25" s="109">
        <v>468.31</v>
      </c>
      <c r="P25" s="15">
        <f t="shared" si="4"/>
        <v>2.3778420521044495E-3</v>
      </c>
      <c r="Q25" s="16">
        <f t="shared" si="5"/>
        <v>-0.19718285714285719</v>
      </c>
      <c r="R25" s="16">
        <f t="shared" si="6"/>
        <v>1.7085620314799156E-4</v>
      </c>
      <c r="S25" s="16">
        <f t="shared" si="7"/>
        <v>-4.7589026051941138E-2</v>
      </c>
      <c r="T25" s="53"/>
    </row>
    <row r="26" spans="1:20" hidden="1" outlineLevel="1" x14ac:dyDescent="0.25">
      <c r="A26" s="55"/>
      <c r="B26" s="12"/>
      <c r="C26" s="12"/>
      <c r="D26" s="12"/>
      <c r="E26" s="12"/>
      <c r="F26" s="12" t="s">
        <v>20</v>
      </c>
      <c r="G26" s="12"/>
      <c r="H26" s="99">
        <v>93.32</v>
      </c>
      <c r="I26" s="44">
        <f t="shared" si="1"/>
        <v>5.4319829240622526E-4</v>
      </c>
      <c r="J26" s="99">
        <v>0</v>
      </c>
      <c r="K26" s="44">
        <f t="shared" si="2"/>
        <v>0</v>
      </c>
      <c r="L26" s="99">
        <f>8000/12</f>
        <v>666.66666666666663</v>
      </c>
      <c r="M26" s="44">
        <f t="shared" si="3"/>
        <v>3.1057743520073659E-3</v>
      </c>
      <c r="N26" s="14"/>
      <c r="O26" s="109">
        <v>93.32</v>
      </c>
      <c r="P26" s="15">
        <f t="shared" si="4"/>
        <v>4.7383190686166684E-4</v>
      </c>
      <c r="Q26" s="16">
        <f t="shared" si="5"/>
        <v>-0.8600199999999999</v>
      </c>
      <c r="R26" s="16" t="e">
        <f t="shared" si="6"/>
        <v>#DIV/0!</v>
      </c>
      <c r="S26" s="16">
        <f t="shared" si="7"/>
        <v>0</v>
      </c>
      <c r="T26" s="53"/>
    </row>
    <row r="27" spans="1:20" hidden="1" outlineLevel="1" x14ac:dyDescent="0.25">
      <c r="A27" s="55"/>
      <c r="B27" s="12"/>
      <c r="C27" s="12"/>
      <c r="D27" s="12"/>
      <c r="E27" s="12"/>
      <c r="F27" s="12" t="s">
        <v>21</v>
      </c>
      <c r="G27" s="12"/>
      <c r="H27" s="99">
        <v>218</v>
      </c>
      <c r="I27" s="44">
        <f t="shared" si="1"/>
        <v>1.2689372883042983E-3</v>
      </c>
      <c r="J27" s="99">
        <v>0</v>
      </c>
      <c r="K27" s="44">
        <f t="shared" si="2"/>
        <v>0</v>
      </c>
      <c r="L27" s="99">
        <f>5000/12</f>
        <v>416.66666666666669</v>
      </c>
      <c r="M27" s="44">
        <f t="shared" si="3"/>
        <v>1.941108970004604E-3</v>
      </c>
      <c r="N27" s="14"/>
      <c r="O27" s="109">
        <v>0</v>
      </c>
      <c r="P27" s="15">
        <f t="shared" si="4"/>
        <v>0</v>
      </c>
      <c r="Q27" s="16">
        <f t="shared" si="5"/>
        <v>-1</v>
      </c>
      <c r="R27" s="16" t="e">
        <f t="shared" si="6"/>
        <v>#DIV/0!</v>
      </c>
      <c r="S27" s="16">
        <f t="shared" si="7"/>
        <v>-1</v>
      </c>
      <c r="T27" s="53"/>
    </row>
    <row r="28" spans="1:20" hidden="1" outlineLevel="1" x14ac:dyDescent="0.25">
      <c r="A28" s="55"/>
      <c r="B28" s="12"/>
      <c r="C28" s="12"/>
      <c r="D28" s="12"/>
      <c r="E28" s="12"/>
      <c r="F28" s="12" t="s">
        <v>22</v>
      </c>
      <c r="G28" s="12"/>
      <c r="H28" s="99">
        <v>425.95</v>
      </c>
      <c r="I28" s="44">
        <f t="shared" si="1"/>
        <v>2.4793754034551185E-3</v>
      </c>
      <c r="J28" s="99">
        <v>655.99</v>
      </c>
      <c r="K28" s="44">
        <f t="shared" si="2"/>
        <v>3.1847048721532684E-3</v>
      </c>
      <c r="L28" s="99">
        <f>15000/12</f>
        <v>1250</v>
      </c>
      <c r="M28" s="44">
        <f t="shared" si="3"/>
        <v>5.8233269100138119E-3</v>
      </c>
      <c r="N28" s="14"/>
      <c r="O28" s="109">
        <v>962.95</v>
      </c>
      <c r="P28" s="15">
        <f t="shared" si="4"/>
        <v>4.8893745682859211E-3</v>
      </c>
      <c r="Q28" s="16">
        <f t="shared" si="5"/>
        <v>-0.22963999999999996</v>
      </c>
      <c r="R28" s="16">
        <f t="shared" si="6"/>
        <v>0.46793396240796359</v>
      </c>
      <c r="S28" s="16">
        <f t="shared" si="7"/>
        <v>1.2607113510975467</v>
      </c>
      <c r="T28" s="53"/>
    </row>
    <row r="29" spans="1:20" hidden="1" outlineLevel="1" x14ac:dyDescent="0.25">
      <c r="A29" s="55"/>
      <c r="B29" s="12"/>
      <c r="C29" s="12"/>
      <c r="D29" s="12"/>
      <c r="E29" s="12"/>
      <c r="F29" s="12" t="s">
        <v>23</v>
      </c>
      <c r="G29" s="12"/>
      <c r="H29" s="99">
        <v>1118.26</v>
      </c>
      <c r="I29" s="44">
        <f t="shared" si="1"/>
        <v>6.5091826239411215E-3</v>
      </c>
      <c r="J29" s="99">
        <v>1448.9</v>
      </c>
      <c r="K29" s="44">
        <f t="shared" si="2"/>
        <v>7.0341299246373746E-3</v>
      </c>
      <c r="L29" s="99">
        <f>20000/12</f>
        <v>1666.6666666666667</v>
      </c>
      <c r="M29" s="44">
        <f t="shared" si="3"/>
        <v>7.7644358800184159E-3</v>
      </c>
      <c r="N29" s="14"/>
      <c r="O29" s="109">
        <v>1295.47</v>
      </c>
      <c r="P29" s="15">
        <f t="shared" si="4"/>
        <v>6.5777434674462445E-3</v>
      </c>
      <c r="Q29" s="16">
        <f t="shared" si="5"/>
        <v>-0.22271800000000003</v>
      </c>
      <c r="R29" s="16">
        <f t="shared" si="6"/>
        <v>-0.10589412657878394</v>
      </c>
      <c r="S29" s="16">
        <f t="shared" si="7"/>
        <v>0.15846940783002167</v>
      </c>
      <c r="T29" s="53"/>
    </row>
    <row r="30" spans="1:20" ht="14.25" hidden="1" customHeight="1" outlineLevel="1" x14ac:dyDescent="0.25">
      <c r="A30" s="55"/>
      <c r="B30" s="12"/>
      <c r="C30" s="12"/>
      <c r="D30" s="12"/>
      <c r="E30" s="12"/>
      <c r="F30" s="12" t="s">
        <v>24</v>
      </c>
      <c r="G30" s="12"/>
      <c r="H30" s="99">
        <v>13</v>
      </c>
      <c r="I30" s="44">
        <f t="shared" si="1"/>
        <v>7.5670572238329705E-5</v>
      </c>
      <c r="J30" s="99">
        <v>2</v>
      </c>
      <c r="K30" s="44">
        <f t="shared" si="2"/>
        <v>9.7096140860478623E-6</v>
      </c>
      <c r="L30" s="99">
        <f>500/12</f>
        <v>41.666666666666664</v>
      </c>
      <c r="M30" s="44">
        <f t="shared" si="3"/>
        <v>1.9411089700046037E-4</v>
      </c>
      <c r="N30" s="14"/>
      <c r="O30" s="109">
        <v>0</v>
      </c>
      <c r="P30" s="15">
        <f t="shared" si="4"/>
        <v>0</v>
      </c>
      <c r="Q30" s="16">
        <f t="shared" si="5"/>
        <v>-1</v>
      </c>
      <c r="R30" s="16">
        <f t="shared" si="6"/>
        <v>-1</v>
      </c>
      <c r="S30" s="16">
        <f t="shared" si="7"/>
        <v>-1</v>
      </c>
      <c r="T30" s="53"/>
    </row>
    <row r="31" spans="1:20" ht="14.25" hidden="1" customHeight="1" outlineLevel="1" x14ac:dyDescent="0.25">
      <c r="A31" s="55"/>
      <c r="B31" s="12"/>
      <c r="C31" s="12"/>
      <c r="D31" s="12"/>
      <c r="E31" s="12"/>
      <c r="F31" s="12" t="s">
        <v>25</v>
      </c>
      <c r="G31" s="12"/>
      <c r="H31" s="99">
        <v>5</v>
      </c>
      <c r="I31" s="44">
        <f t="shared" si="1"/>
        <v>2.9104066245511427E-5</v>
      </c>
      <c r="J31" s="99">
        <v>24</v>
      </c>
      <c r="K31" s="44">
        <f t="shared" si="2"/>
        <v>1.1651536903257435E-4</v>
      </c>
      <c r="L31" s="99">
        <f>500/12</f>
        <v>41.666666666666664</v>
      </c>
      <c r="M31" s="44">
        <f t="shared" si="3"/>
        <v>1.9411089700046037E-4</v>
      </c>
      <c r="N31" s="14"/>
      <c r="O31" s="109">
        <v>0</v>
      </c>
      <c r="P31" s="15">
        <f t="shared" si="4"/>
        <v>0</v>
      </c>
      <c r="Q31" s="16">
        <f t="shared" si="5"/>
        <v>-1</v>
      </c>
      <c r="R31" s="16">
        <f t="shared" si="6"/>
        <v>-1</v>
      </c>
      <c r="S31" s="16">
        <f t="shared" si="7"/>
        <v>-1</v>
      </c>
      <c r="T31" s="53"/>
    </row>
    <row r="32" spans="1:20" hidden="1" outlineLevel="1" x14ac:dyDescent="0.25">
      <c r="A32" s="55"/>
      <c r="B32" s="12"/>
      <c r="C32" s="12"/>
      <c r="D32" s="12"/>
      <c r="E32" s="12"/>
      <c r="F32" s="12" t="s">
        <v>26</v>
      </c>
      <c r="G32" s="12"/>
      <c r="H32" s="99">
        <v>1.5</v>
      </c>
      <c r="I32" s="44">
        <f t="shared" si="1"/>
        <v>8.7312198736534282E-6</v>
      </c>
      <c r="J32" s="99">
        <v>10</v>
      </c>
      <c r="K32" s="44">
        <f t="shared" si="2"/>
        <v>4.8548070430239308E-5</v>
      </c>
      <c r="L32" s="99">
        <f>500/12</f>
        <v>41.666666666666664</v>
      </c>
      <c r="M32" s="44">
        <f t="shared" si="3"/>
        <v>1.9411089700046037E-4</v>
      </c>
      <c r="N32" s="14"/>
      <c r="O32" s="109">
        <v>223.57</v>
      </c>
      <c r="P32" s="15">
        <f t="shared" si="4"/>
        <v>1.135175733144694E-3</v>
      </c>
      <c r="Q32" s="16">
        <f t="shared" si="5"/>
        <v>4.3656800000000002</v>
      </c>
      <c r="R32" s="16">
        <f t="shared" si="6"/>
        <v>21.356999999999999</v>
      </c>
      <c r="S32" s="16">
        <f t="shared" si="7"/>
        <v>148.04666666666665</v>
      </c>
      <c r="T32" s="53"/>
    </row>
    <row r="33" spans="1:20" hidden="1" outlineLevel="1" x14ac:dyDescent="0.25">
      <c r="A33" s="55"/>
      <c r="B33" s="12"/>
      <c r="C33" s="12"/>
      <c r="D33" s="12"/>
      <c r="E33" s="12"/>
      <c r="F33" s="12" t="s">
        <v>27</v>
      </c>
      <c r="G33" s="12"/>
      <c r="H33" s="99">
        <v>110</v>
      </c>
      <c r="I33" s="44">
        <f t="shared" si="1"/>
        <v>6.4028945740125136E-4</v>
      </c>
      <c r="J33" s="99">
        <v>60</v>
      </c>
      <c r="K33" s="44">
        <f t="shared" si="2"/>
        <v>2.9128842258143589E-4</v>
      </c>
      <c r="L33" s="99">
        <f>1000/12</f>
        <v>83.333333333333329</v>
      </c>
      <c r="M33" s="44">
        <f t="shared" si="3"/>
        <v>3.8822179400092074E-4</v>
      </c>
      <c r="N33" s="14"/>
      <c r="O33" s="109">
        <v>20.59</v>
      </c>
      <c r="P33" s="15">
        <f t="shared" si="4"/>
        <v>1.0454563825848393E-4</v>
      </c>
      <c r="Q33" s="16">
        <f t="shared" si="5"/>
        <v>-0.75291999999999992</v>
      </c>
      <c r="R33" s="16">
        <f t="shared" si="6"/>
        <v>-0.65683333333333327</v>
      </c>
      <c r="S33" s="16">
        <f t="shared" si="7"/>
        <v>-0.81281818181818177</v>
      </c>
      <c r="T33" s="53"/>
    </row>
    <row r="34" spans="1:20" hidden="1" outlineLevel="1" x14ac:dyDescent="0.25">
      <c r="A34" s="55"/>
      <c r="B34" s="12"/>
      <c r="C34" s="12"/>
      <c r="D34" s="12"/>
      <c r="E34" s="12"/>
      <c r="F34" s="12" t="s">
        <v>53</v>
      </c>
      <c r="G34" s="12"/>
      <c r="H34" s="99">
        <v>210</v>
      </c>
      <c r="I34" s="44">
        <f t="shared" si="1"/>
        <v>1.2223707823114799E-3</v>
      </c>
      <c r="J34" s="99">
        <v>800</v>
      </c>
      <c r="K34" s="44">
        <f t="shared" si="2"/>
        <v>3.8838456344191447E-3</v>
      </c>
      <c r="L34" s="99">
        <f>2000/12</f>
        <v>166.66666666666666</v>
      </c>
      <c r="M34" s="44">
        <f t="shared" si="3"/>
        <v>7.7644358800184148E-4</v>
      </c>
      <c r="N34" s="14"/>
      <c r="O34" s="109">
        <v>0</v>
      </c>
      <c r="P34" s="15">
        <f t="shared" si="4"/>
        <v>0</v>
      </c>
      <c r="Q34" s="16">
        <f t="shared" si="5"/>
        <v>-1</v>
      </c>
      <c r="R34" s="16">
        <f t="shared" si="6"/>
        <v>-1</v>
      </c>
      <c r="S34" s="16">
        <f t="shared" si="7"/>
        <v>-1</v>
      </c>
      <c r="T34" s="53"/>
    </row>
    <row r="35" spans="1:20" hidden="1" outlineLevel="1" x14ac:dyDescent="0.25">
      <c r="A35" s="55"/>
      <c r="B35" s="12"/>
      <c r="C35" s="12"/>
      <c r="D35" s="12"/>
      <c r="E35" s="22"/>
      <c r="F35" s="22" t="s">
        <v>29</v>
      </c>
      <c r="G35" s="22"/>
      <c r="H35" s="102">
        <v>1304.44</v>
      </c>
      <c r="I35" s="45">
        <f t="shared" si="1"/>
        <v>7.5929016346589859E-3</v>
      </c>
      <c r="J35" s="102">
        <v>1053.92</v>
      </c>
      <c r="K35" s="45">
        <f t="shared" si="2"/>
        <v>5.1165782387837819E-3</v>
      </c>
      <c r="L35" s="102">
        <f>15000/12</f>
        <v>1250</v>
      </c>
      <c r="M35" s="45">
        <f t="shared" si="3"/>
        <v>5.8233269100138119E-3</v>
      </c>
      <c r="N35" s="17"/>
      <c r="O35" s="111">
        <v>1303.6099999999999</v>
      </c>
      <c r="P35" s="18">
        <f t="shared" si="4"/>
        <v>6.6190742831540661E-3</v>
      </c>
      <c r="Q35" s="24">
        <f t="shared" si="5"/>
        <v>4.2887999999999919E-2</v>
      </c>
      <c r="R35" s="16">
        <f t="shared" si="6"/>
        <v>0.23691551540913902</v>
      </c>
      <c r="S35" s="16">
        <f t="shared" si="7"/>
        <v>-6.3628836895537899E-4</v>
      </c>
      <c r="T35" s="53"/>
    </row>
    <row r="36" spans="1:20" ht="14.25" hidden="1" customHeight="1" outlineLevel="1" x14ac:dyDescent="0.25">
      <c r="A36" s="55"/>
      <c r="B36" s="12"/>
      <c r="C36" s="12"/>
      <c r="D36" s="12"/>
      <c r="E36" s="12" t="s">
        <v>30</v>
      </c>
      <c r="F36" s="25"/>
      <c r="G36" s="70"/>
      <c r="H36" s="103">
        <f>SUM(H16:H35)</f>
        <v>14839.719999999998</v>
      </c>
      <c r="I36" s="46">
        <f t="shared" si="1"/>
        <v>8.6379238788968152E-2</v>
      </c>
      <c r="J36" s="103">
        <f>SUM(J16:J35)</f>
        <v>16836.37</v>
      </c>
      <c r="K36" s="46">
        <f t="shared" si="2"/>
        <v>8.1737327654956823E-2</v>
      </c>
      <c r="L36" s="103">
        <f>SUM(L16:L35)</f>
        <v>19208.333333333336</v>
      </c>
      <c r="M36" s="46">
        <f t="shared" si="3"/>
        <v>8.9485123517212259E-2</v>
      </c>
      <c r="N36" s="26"/>
      <c r="O36" s="108">
        <f>SUM(O16:O35)</f>
        <v>14337.839999999998</v>
      </c>
      <c r="P36" s="27">
        <f t="shared" si="4"/>
        <v>7.2800322197572667E-2</v>
      </c>
      <c r="Q36" s="16">
        <f t="shared" si="5"/>
        <v>-0.2535614750542301</v>
      </c>
      <c r="R36" s="16">
        <f t="shared" si="6"/>
        <v>-0.14840075384420756</v>
      </c>
      <c r="S36" s="16">
        <f t="shared" si="7"/>
        <v>-3.3820045122145113E-2</v>
      </c>
      <c r="T36" s="53"/>
    </row>
    <row r="37" spans="1:20" hidden="1" outlineLevel="1" x14ac:dyDescent="0.25">
      <c r="A37" s="55"/>
      <c r="B37" s="12"/>
      <c r="C37" s="12"/>
      <c r="D37" s="12"/>
      <c r="E37" s="12" t="s">
        <v>31</v>
      </c>
      <c r="F37" s="19"/>
      <c r="G37" s="19"/>
      <c r="H37" s="99">
        <v>67</v>
      </c>
      <c r="I37" s="44">
        <f t="shared" si="1"/>
        <v>3.8999448768985314E-4</v>
      </c>
      <c r="J37" s="99">
        <v>2123</v>
      </c>
      <c r="K37" s="44">
        <f t="shared" si="2"/>
        <v>1.0306755352339806E-2</v>
      </c>
      <c r="L37" s="99">
        <v>4750</v>
      </c>
      <c r="M37" s="44">
        <f t="shared" si="3"/>
        <v>2.2128642258052486E-2</v>
      </c>
      <c r="N37" s="14"/>
      <c r="O37" s="109">
        <v>3212.5</v>
      </c>
      <c r="P37" s="15">
        <f t="shared" si="4"/>
        <v>1.6311455216385606E-2</v>
      </c>
      <c r="Q37" s="16">
        <f t="shared" si="5"/>
        <v>-0.3236842105263158</v>
      </c>
      <c r="R37" s="16">
        <f t="shared" si="6"/>
        <v>0.51318888365520487</v>
      </c>
      <c r="S37" s="16">
        <f t="shared" si="7"/>
        <v>46.947761194029852</v>
      </c>
      <c r="T37" s="53"/>
    </row>
    <row r="38" spans="1:20" ht="14.4" hidden="1" outlineLevel="1" thickBot="1" x14ac:dyDescent="0.3">
      <c r="A38" s="55"/>
      <c r="B38" s="12"/>
      <c r="C38" s="12"/>
      <c r="D38" s="12"/>
      <c r="E38" s="12" t="s">
        <v>32</v>
      </c>
      <c r="F38" s="19"/>
      <c r="G38" s="19"/>
      <c r="H38" s="99">
        <v>26195.77</v>
      </c>
      <c r="I38" s="44">
        <f t="shared" si="1"/>
        <v>0.15248068508643617</v>
      </c>
      <c r="J38" s="99">
        <v>34756.870000000003</v>
      </c>
      <c r="K38" s="44">
        <f t="shared" si="2"/>
        <v>0.1687378972694672</v>
      </c>
      <c r="L38" s="99">
        <v>33201.351733753414</v>
      </c>
      <c r="M38" s="44">
        <f t="shared" si="3"/>
        <v>0.15467386</v>
      </c>
      <c r="N38" s="14"/>
      <c r="O38" s="109">
        <v>32791.458469681049</v>
      </c>
      <c r="P38" s="15">
        <f t="shared" si="4"/>
        <v>0.16649849223600652</v>
      </c>
      <c r="Q38" s="16">
        <f t="shared" si="5"/>
        <v>-1.2345680000000008E-2</v>
      </c>
      <c r="R38" s="16">
        <f t="shared" si="6"/>
        <v>-5.6547425884981982E-2</v>
      </c>
      <c r="S38" s="16">
        <f t="shared" si="7"/>
        <v>0.251784485421923</v>
      </c>
      <c r="T38" s="53"/>
    </row>
    <row r="39" spans="1:20" ht="14.4" collapsed="1" thickBot="1" x14ac:dyDescent="0.3">
      <c r="A39" s="55"/>
      <c r="B39" s="28"/>
      <c r="C39" s="29"/>
      <c r="D39" s="29" t="s">
        <v>33</v>
      </c>
      <c r="E39" s="29"/>
      <c r="F39" s="29"/>
      <c r="G39" s="29"/>
      <c r="H39" s="100">
        <f>SUM(H13,H36,H37,H38)</f>
        <v>56705.67</v>
      </c>
      <c r="I39" s="47">
        <f t="shared" si="1"/>
        <v>0.33007311523522198</v>
      </c>
      <c r="J39" s="100">
        <f>SUM(J13,J36,J37,J38)</f>
        <v>72135.08</v>
      </c>
      <c r="K39" s="47">
        <f t="shared" si="2"/>
        <v>0.35020189443309474</v>
      </c>
      <c r="L39" s="100">
        <f>SUM(L13,L36,L37,L38)</f>
        <v>75832.351733753414</v>
      </c>
      <c r="M39" s="47">
        <f t="shared" si="3"/>
        <v>0.35327725960063905</v>
      </c>
      <c r="N39" s="30"/>
      <c r="O39" s="110">
        <f>SUM(O13,O36,O37,O38)</f>
        <v>69191.168469681055</v>
      </c>
      <c r="P39" s="31">
        <f t="shared" si="4"/>
        <v>0.35131786641637175</v>
      </c>
      <c r="Q39" s="51">
        <f t="shared" si="5"/>
        <v>-8.7577176656600114E-2</v>
      </c>
      <c r="R39" s="87">
        <f t="shared" si="6"/>
        <v>-4.0811093996415422E-2</v>
      </c>
      <c r="S39" s="88">
        <f t="shared" si="7"/>
        <v>0.22018077680205625</v>
      </c>
      <c r="T39" s="53"/>
    </row>
    <row r="40" spans="1:20" s="61" customFormat="1" ht="6.9" customHeight="1" x14ac:dyDescent="0.25">
      <c r="A40" s="55"/>
      <c r="B40" s="66"/>
      <c r="C40" s="66"/>
      <c r="D40" s="66"/>
      <c r="E40" s="66"/>
      <c r="F40" s="66"/>
      <c r="G40" s="66"/>
      <c r="H40" s="104"/>
      <c r="I40" s="67"/>
      <c r="J40" s="104"/>
      <c r="K40" s="67"/>
      <c r="L40" s="104"/>
      <c r="M40" s="67"/>
      <c r="N40" s="68"/>
      <c r="O40" s="112"/>
      <c r="P40" s="21"/>
      <c r="Q40" s="69"/>
      <c r="R40" s="59"/>
      <c r="S40" s="59"/>
      <c r="T40" s="60"/>
    </row>
    <row r="41" spans="1:20" x14ac:dyDescent="0.25">
      <c r="A41" s="55"/>
      <c r="B41" s="19"/>
      <c r="C41" s="13"/>
      <c r="D41" s="19"/>
      <c r="E41" s="19" t="s">
        <v>34</v>
      </c>
      <c r="F41" s="19"/>
      <c r="G41" s="19"/>
      <c r="H41" s="99">
        <v>22.18</v>
      </c>
      <c r="I41" s="44">
        <f>H41/$H$4</f>
        <v>1.291056378650887E-4</v>
      </c>
      <c r="J41" s="99">
        <v>6.35</v>
      </c>
      <c r="K41" s="44">
        <f t="shared" ref="K41:K43" si="8">J41/$J$4</f>
        <v>3.0828024723201958E-5</v>
      </c>
      <c r="L41" s="99">
        <f>500/12</f>
        <v>41.666666666666664</v>
      </c>
      <c r="M41" s="44">
        <f>L41/$L$4</f>
        <v>1.9411089700046037E-4</v>
      </c>
      <c r="N41" s="14"/>
      <c r="O41" s="109">
        <v>8.91</v>
      </c>
      <c r="P41" s="15">
        <f>O41/$O$4</f>
        <v>4.5240487463967548E-5</v>
      </c>
      <c r="Q41" s="16">
        <f>($O41-L41)/L41</f>
        <v>-0.78615999999999986</v>
      </c>
      <c r="R41" s="16">
        <f>($O41-J41)/J41</f>
        <v>0.4031496062992127</v>
      </c>
      <c r="S41" s="16">
        <f>($O41-H41)/H41</f>
        <v>-0.59828674481514876</v>
      </c>
      <c r="T41" s="53"/>
    </row>
    <row r="42" spans="1:20" x14ac:dyDescent="0.25">
      <c r="A42" s="55"/>
      <c r="B42" s="19"/>
      <c r="C42" s="13"/>
      <c r="D42" s="19"/>
      <c r="E42" s="22" t="s">
        <v>35</v>
      </c>
      <c r="F42" s="22"/>
      <c r="G42" s="22"/>
      <c r="H42" s="102">
        <v>-262.36</v>
      </c>
      <c r="I42" s="45">
        <f>H42/$H$4</f>
        <v>-1.5271485640344757E-3</v>
      </c>
      <c r="J42" s="102">
        <v>0</v>
      </c>
      <c r="K42" s="45">
        <f t="shared" si="8"/>
        <v>0</v>
      </c>
      <c r="L42" s="102">
        <v>0</v>
      </c>
      <c r="M42" s="45">
        <f>L42/$L$4</f>
        <v>0</v>
      </c>
      <c r="N42" s="17"/>
      <c r="O42" s="111">
        <v>0</v>
      </c>
      <c r="P42" s="18">
        <f>O42/$O$4</f>
        <v>0</v>
      </c>
      <c r="Q42" s="24" t="e">
        <f>($O42-L42)/L42</f>
        <v>#DIV/0!</v>
      </c>
      <c r="R42" s="23" t="e">
        <f>($O42-J42)/J42</f>
        <v>#DIV/0!</v>
      </c>
      <c r="S42" s="24">
        <f>($O42-H42)/H42</f>
        <v>-1</v>
      </c>
      <c r="T42" s="53"/>
    </row>
    <row r="43" spans="1:20" s="61" customFormat="1" x14ac:dyDescent="0.25">
      <c r="A43" s="55"/>
      <c r="B43" s="55"/>
      <c r="C43" s="55"/>
      <c r="D43" s="55"/>
      <c r="E43" s="55"/>
      <c r="F43" s="55"/>
      <c r="G43" s="55"/>
      <c r="H43" s="101">
        <f>H41-H42</f>
        <v>284.54000000000002</v>
      </c>
      <c r="I43" s="56">
        <f>H43/$H$4</f>
        <v>1.6562542018995644E-3</v>
      </c>
      <c r="J43" s="101">
        <f>J41-J42</f>
        <v>6.35</v>
      </c>
      <c r="K43" s="56">
        <f t="shared" si="8"/>
        <v>3.0828024723201958E-5</v>
      </c>
      <c r="L43" s="101">
        <f>L41-L42</f>
        <v>41.666666666666664</v>
      </c>
      <c r="M43" s="56">
        <f>L43/$L$4</f>
        <v>1.9411089700046037E-4</v>
      </c>
      <c r="N43" s="71"/>
      <c r="O43" s="113">
        <f>O41-O42</f>
        <v>8.91</v>
      </c>
      <c r="P43" s="27">
        <f>O43/$O$4</f>
        <v>4.5240487463967548E-5</v>
      </c>
      <c r="Q43" s="72">
        <f>($O43-L43)/L43</f>
        <v>-0.78615999999999986</v>
      </c>
      <c r="R43" s="16">
        <f>($O43-J43)/J43</f>
        <v>0.4031496062992127</v>
      </c>
      <c r="S43" s="16">
        <f>($O43-H43)/H43</f>
        <v>-0.96868630069585993</v>
      </c>
      <c r="T43" s="60"/>
    </row>
    <row r="44" spans="1:20" s="61" customFormat="1" ht="6.9" customHeight="1" thickBot="1" x14ac:dyDescent="0.3">
      <c r="A44" s="55"/>
      <c r="B44" s="62"/>
      <c r="C44" s="62"/>
      <c r="D44" s="62"/>
      <c r="E44" s="62"/>
      <c r="F44" s="62"/>
      <c r="G44" s="62"/>
      <c r="H44" s="105"/>
      <c r="I44" s="63"/>
      <c r="J44" s="105"/>
      <c r="K44" s="63"/>
      <c r="L44" s="105"/>
      <c r="M44" s="63"/>
      <c r="N44" s="64"/>
      <c r="O44" s="114"/>
      <c r="P44" s="20"/>
      <c r="Q44" s="65"/>
      <c r="R44" s="59"/>
      <c r="S44" s="59"/>
      <c r="T44" s="60"/>
    </row>
    <row r="45" spans="1:20" ht="24.75" customHeight="1" thickBot="1" x14ac:dyDescent="0.3">
      <c r="A45" s="55"/>
      <c r="B45" s="130" t="s">
        <v>44</v>
      </c>
      <c r="C45" s="131"/>
      <c r="D45" s="131"/>
      <c r="E45" s="131"/>
      <c r="F45" s="131"/>
      <c r="G45" s="132"/>
      <c r="H45" s="106">
        <f>H39+H43</f>
        <v>56990.21</v>
      </c>
      <c r="I45" s="48">
        <f>H45/$H$4</f>
        <v>0.33172936943712156</v>
      </c>
      <c r="J45" s="106">
        <f>J39+J43</f>
        <v>72141.430000000008</v>
      </c>
      <c r="K45" s="48">
        <f>J45/$J$4</f>
        <v>0.35023272245781795</v>
      </c>
      <c r="L45" s="106">
        <f>L39+L43</f>
        <v>75874.018400420086</v>
      </c>
      <c r="M45" s="48">
        <f>L45/$L$4</f>
        <v>0.35347137049763949</v>
      </c>
      <c r="N45" s="34"/>
      <c r="O45" s="115">
        <f>O6-O39</f>
        <v>39282.57153031895</v>
      </c>
      <c r="P45" s="35">
        <f>O45/$O$4</f>
        <v>0.19945709145564569</v>
      </c>
      <c r="Q45" s="52">
        <f>($O45-L45)/L45</f>
        <v>-0.48226583541407031</v>
      </c>
      <c r="R45" s="36">
        <f>($O45-J45)/J45</f>
        <v>-0.45547833567592233</v>
      </c>
      <c r="S45" s="37">
        <f>($O45-H45)/H45</f>
        <v>-0.31071369046860942</v>
      </c>
      <c r="T45" s="53"/>
    </row>
    <row r="46" spans="1:20" s="61" customFormat="1" x14ac:dyDescent="0.25">
      <c r="A46" s="55"/>
      <c r="B46" s="55"/>
      <c r="E46" s="19" t="s">
        <v>43</v>
      </c>
      <c r="F46" s="55"/>
      <c r="G46" s="55"/>
      <c r="H46" s="101">
        <v>0</v>
      </c>
      <c r="I46" s="56">
        <f>H46/$H$4</f>
        <v>0</v>
      </c>
      <c r="J46" s="101">
        <v>6340.01</v>
      </c>
      <c r="K46" s="56">
        <f>J46/$J$4</f>
        <v>3.0779525200842154E-2</v>
      </c>
      <c r="L46" s="101">
        <v>6342.05</v>
      </c>
      <c r="M46" s="56">
        <f>L46/$L$4</f>
        <v>2.9545464343722478E-2</v>
      </c>
      <c r="N46" s="57"/>
      <c r="O46" s="116">
        <v>6385.23</v>
      </c>
      <c r="P46" s="58">
        <f>O46/$O$4</f>
        <v>3.2420978425314197E-2</v>
      </c>
      <c r="Q46" s="59">
        <f>($O46-L46)/L46</f>
        <v>6.8085240576784131E-3</v>
      </c>
      <c r="R46" s="16">
        <f>($O46-J46)/J46</f>
        <v>7.1324808635947487E-3</v>
      </c>
      <c r="S46" s="16" t="e">
        <f>($O46-H46)/H46</f>
        <v>#DIV/0!</v>
      </c>
      <c r="T46" s="60"/>
    </row>
    <row r="47" spans="1:20" s="61" customFormat="1" ht="14.4" thickBot="1" x14ac:dyDescent="0.3">
      <c r="A47" s="55"/>
      <c r="B47" s="55"/>
      <c r="D47" s="55"/>
      <c r="E47" s="22" t="s">
        <v>42</v>
      </c>
      <c r="F47" s="73"/>
      <c r="G47" s="73"/>
      <c r="H47" s="107">
        <v>8346.98</v>
      </c>
      <c r="I47" s="74">
        <f>H47/$H$4</f>
        <v>4.8586211773991791E-2</v>
      </c>
      <c r="J47" s="107">
        <v>12555.23</v>
      </c>
      <c r="K47" s="74">
        <f>J47/$J$4</f>
        <v>6.0953219030785349E-2</v>
      </c>
      <c r="L47" s="107">
        <v>12826.7</v>
      </c>
      <c r="M47" s="74">
        <f>L47/$L$4</f>
        <v>5.9755253821339331E-2</v>
      </c>
      <c r="N47" s="75"/>
      <c r="O47" s="117">
        <v>11989.45</v>
      </c>
      <c r="P47" s="76">
        <f>O47/$O$4</f>
        <v>6.0876381865865969E-2</v>
      </c>
      <c r="Q47" s="77">
        <f>($O47-L47)/L47</f>
        <v>-6.5273998768194466E-2</v>
      </c>
      <c r="R47" s="16">
        <f>($O47-J47)/J47</f>
        <v>-4.506329234908471E-2</v>
      </c>
      <c r="S47" s="16">
        <f>($O47-H47)/H47</f>
        <v>0.43638178119511506</v>
      </c>
      <c r="T47" s="60"/>
    </row>
    <row r="48" spans="1:20" ht="14.4" thickBot="1" x14ac:dyDescent="0.3">
      <c r="A48" s="55"/>
      <c r="B48" s="32" t="s">
        <v>45</v>
      </c>
      <c r="C48" s="33"/>
      <c r="D48" s="33"/>
      <c r="E48" s="33"/>
      <c r="F48" s="33"/>
      <c r="G48" s="33"/>
      <c r="H48" s="106">
        <f>H45-SUM(H46:H47)</f>
        <v>48643.229999999996</v>
      </c>
      <c r="I48" s="48">
        <f>H48/$H$4</f>
        <v>0.28314315766312975</v>
      </c>
      <c r="J48" s="106">
        <f>J45-SUM(J46:J47)</f>
        <v>53246.19000000001</v>
      </c>
      <c r="K48" s="48">
        <f>J48/$J$4</f>
        <v>0.25849997822619047</v>
      </c>
      <c r="L48" s="106">
        <f>L45-SUM(L46:L47)</f>
        <v>56705.268400420086</v>
      </c>
      <c r="M48" s="48">
        <f>L48/$L$4</f>
        <v>0.26417065233257769</v>
      </c>
      <c r="N48" s="34"/>
      <c r="O48" s="115">
        <f>O45-SUM(O46:O47)</f>
        <v>20907.89153031895</v>
      </c>
      <c r="P48" s="35">
        <f>O48/$O$4</f>
        <v>0.10615973116446552</v>
      </c>
      <c r="Q48" s="52">
        <f>($O48-L48)/L48</f>
        <v>-0.63128837725130915</v>
      </c>
      <c r="R48" s="36">
        <f>($O48-J48)/J48</f>
        <v>-0.6073354444643092</v>
      </c>
      <c r="S48" s="37">
        <f>($O48-H48)/H48</f>
        <v>-0.57017879918091474</v>
      </c>
      <c r="T48" s="53"/>
    </row>
    <row r="49" spans="1:20" s="61" customFormat="1" ht="6.9" customHeight="1" x14ac:dyDescent="0.25">
      <c r="A49" s="55"/>
      <c r="B49" s="55"/>
      <c r="C49" s="55"/>
      <c r="D49" s="55"/>
      <c r="E49" s="55"/>
      <c r="F49" s="55"/>
      <c r="G49" s="55"/>
      <c r="H49" s="101"/>
      <c r="I49" s="56"/>
      <c r="J49" s="101"/>
      <c r="K49" s="56"/>
      <c r="L49" s="101"/>
      <c r="M49" s="56"/>
      <c r="N49" s="57"/>
      <c r="O49" s="116"/>
      <c r="P49" s="58"/>
      <c r="Q49" s="59"/>
      <c r="R49" s="59"/>
      <c r="S49" s="59"/>
      <c r="T49" s="60"/>
    </row>
    <row r="50" spans="1:20" s="61" customFormat="1" x14ac:dyDescent="0.25">
      <c r="A50" s="55"/>
      <c r="B50" s="55"/>
      <c r="C50" s="55"/>
      <c r="D50" s="55"/>
      <c r="E50" s="19" t="s">
        <v>46</v>
      </c>
      <c r="F50" s="55"/>
      <c r="G50" s="78"/>
      <c r="H50" s="101">
        <f>H48*0.3</f>
        <v>14592.968999999999</v>
      </c>
      <c r="I50" s="56">
        <f>H50/$H$4</f>
        <v>8.494294729893892E-2</v>
      </c>
      <c r="J50" s="101">
        <f>J48*0.3</f>
        <v>15973.857000000002</v>
      </c>
      <c r="K50" s="56">
        <f>J50/$J$4</f>
        <v>7.7549993467857126E-2</v>
      </c>
      <c r="L50" s="101">
        <f>L48*0.3</f>
        <v>17011.580520126026</v>
      </c>
      <c r="M50" s="56">
        <f>L50/$L$4</f>
        <v>7.9251195699773319E-2</v>
      </c>
      <c r="N50" s="57"/>
      <c r="O50" s="116">
        <f>O48*0.3</f>
        <v>6272.3674590956844</v>
      </c>
      <c r="P50" s="58">
        <f>O50/$O$4</f>
        <v>3.184791934933965E-2</v>
      </c>
      <c r="Q50" s="59">
        <f>($O50-L50)/L50</f>
        <v>-0.63128837725130926</v>
      </c>
      <c r="R50" s="16">
        <f>($O50-J50)/J50</f>
        <v>-0.60733544446430909</v>
      </c>
      <c r="S50" s="16">
        <f>($O50-H50)/H50</f>
        <v>-0.57017879918091474</v>
      </c>
      <c r="T50" s="60"/>
    </row>
    <row r="51" spans="1:20" s="61" customFormat="1" ht="6.9" customHeight="1" thickBot="1" x14ac:dyDescent="0.3">
      <c r="A51" s="55"/>
      <c r="B51" s="55"/>
      <c r="C51" s="55"/>
      <c r="D51" s="55"/>
      <c r="E51" s="55"/>
      <c r="F51" s="55"/>
      <c r="G51" s="55"/>
      <c r="H51" s="101"/>
      <c r="I51" s="56"/>
      <c r="J51" s="101"/>
      <c r="K51" s="56"/>
      <c r="L51" s="101"/>
      <c r="M51" s="56"/>
      <c r="N51" s="57"/>
      <c r="O51" s="116"/>
      <c r="P51" s="58"/>
      <c r="Q51" s="59"/>
      <c r="R51" s="59"/>
      <c r="S51" s="59"/>
      <c r="T51" s="60"/>
    </row>
    <row r="52" spans="1:20" ht="14.4" thickBot="1" x14ac:dyDescent="0.3">
      <c r="A52" s="55"/>
      <c r="B52" s="32" t="s">
        <v>47</v>
      </c>
      <c r="C52" s="33"/>
      <c r="D52" s="33"/>
      <c r="E52" s="33"/>
      <c r="F52" s="33"/>
      <c r="G52" s="33"/>
      <c r="H52" s="106">
        <f>H48-H50</f>
        <v>34050.260999999999</v>
      </c>
      <c r="I52" s="48">
        <f>H52/$H$4</f>
        <v>0.19820021036419083</v>
      </c>
      <c r="J52" s="106">
        <f>J48-J50</f>
        <v>37272.333000000006</v>
      </c>
      <c r="K52" s="48">
        <f>J52/$J$4</f>
        <v>0.18094998475833332</v>
      </c>
      <c r="L52" s="106">
        <f>L48-L50</f>
        <v>39693.687880294063</v>
      </c>
      <c r="M52" s="48">
        <f>L52/$L$4</f>
        <v>0.1849194566328044</v>
      </c>
      <c r="N52" s="34"/>
      <c r="O52" s="115">
        <f>O48-O50</f>
        <v>14635.524071223266</v>
      </c>
      <c r="P52" s="35">
        <f>O52/$O$4</f>
        <v>7.4311811815125861E-2</v>
      </c>
      <c r="Q52" s="52">
        <f>($O52-L52)/L52</f>
        <v>-0.63128837725130915</v>
      </c>
      <c r="R52" s="36">
        <f>($O52-J52)/J52</f>
        <v>-0.60733544446430909</v>
      </c>
      <c r="S52" s="37">
        <f>($O52-H52)/H52</f>
        <v>-0.57017879918091474</v>
      </c>
      <c r="T52" s="54"/>
    </row>
    <row r="54" spans="1:20" ht="30" customHeight="1" x14ac:dyDescent="0.25">
      <c r="H54" s="40"/>
      <c r="I54" s="50"/>
      <c r="J54" s="40"/>
      <c r="K54" s="50"/>
      <c r="L54" s="40"/>
      <c r="M54" s="50"/>
      <c r="N54" s="40"/>
      <c r="O54" s="40"/>
      <c r="P54" s="41"/>
      <c r="Q54" s="40"/>
      <c r="R54" s="40"/>
      <c r="S54" s="40"/>
    </row>
    <row r="55" spans="1:20" ht="30" customHeight="1" x14ac:dyDescent="0.25"/>
    <row r="56" spans="1:20" ht="30" customHeight="1" x14ac:dyDescent="0.25"/>
    <row r="57" spans="1:20" ht="30" customHeight="1" x14ac:dyDescent="0.25"/>
  </sheetData>
  <mergeCells count="1">
    <mergeCell ref="B45:G45"/>
  </mergeCells>
  <conditionalFormatting sqref="Q4:S52">
    <cfRule type="iconSet" priority="1">
      <iconSet iconSet="3Arrows">
        <cfvo type="percent" val="0"/>
        <cfvo type="num" val="-0.1"/>
        <cfvo type="num" val="0.1"/>
      </iconSet>
    </cfRule>
  </conditionalFormatting>
  <pageMargins left="0.7" right="0.7" top="0.75" bottom="0.75" header="0.1" footer="0.3"/>
  <pageSetup orientation="portrait" r:id="rId1"/>
  <headerFooter>
    <oddHeader>&amp;L&amp;"Arial,Bold"&amp;8 4:29 PM
&amp;"Arial,Bold"&amp;8 04/24/17
&amp;"Arial,Bold"&amp;8 Accrual Basis&amp;C&amp;"Arial,Bold"&amp;12 Informing Change
&amp;"Arial,Bold"&amp;14 Profit &amp;&amp; Loss
&amp;"Arial,Bold"&amp;10 January through March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6</xdr:col>
                <xdr:colOff>91440</xdr:colOff>
                <xdr:row>2</xdr:row>
                <xdr:rowOff>228600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6</xdr:col>
                <xdr:colOff>91440</xdr:colOff>
                <xdr:row>2</xdr:row>
                <xdr:rowOff>228600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S57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.109375" defaultRowHeight="13.8" outlineLevelRow="1" x14ac:dyDescent="0.25"/>
  <cols>
    <col min="1" max="1" width="2" style="81" customWidth="1"/>
    <col min="2" max="6" width="2" style="38" customWidth="1"/>
    <col min="7" max="7" width="24.5546875" style="38" customWidth="1"/>
    <col min="8" max="8" width="10.33203125" style="39" bestFit="1" customWidth="1"/>
    <col min="9" max="9" width="5" style="49" bestFit="1" customWidth="1"/>
    <col min="10" max="10" width="6.88671875" style="39" bestFit="1" customWidth="1"/>
    <col min="11" max="11" width="5" style="39" bestFit="1" customWidth="1"/>
    <col min="12" max="12" width="7.109375" style="39" bestFit="1" customWidth="1"/>
    <col min="13" max="13" width="7.33203125" style="39" bestFit="1" customWidth="1"/>
    <col min="14" max="14" width="1.5546875" style="96" customWidth="1"/>
    <col min="15" max="15" width="10.33203125" style="39" bestFit="1" customWidth="1"/>
    <col min="16" max="16" width="7.88671875" style="39" bestFit="1" customWidth="1"/>
    <col min="17" max="17" width="7.109375" style="39" bestFit="1" customWidth="1"/>
    <col min="18" max="18" width="7.33203125" style="39" bestFit="1" customWidth="1"/>
    <col min="19" max="19" width="25.33203125" style="13" customWidth="1"/>
    <col min="20" max="16384" width="9.109375" style="13"/>
  </cols>
  <sheetData>
    <row r="1" spans="1:19" s="3" customFormat="1" ht="33" customHeight="1" x14ac:dyDescent="0.3">
      <c r="A1" s="79"/>
      <c r="B1" s="1"/>
      <c r="C1" s="1"/>
      <c r="D1" s="1"/>
      <c r="E1" s="1"/>
      <c r="F1" s="1"/>
      <c r="G1" s="1"/>
      <c r="H1" s="2"/>
      <c r="I1" s="42"/>
      <c r="J1" s="2"/>
      <c r="K1" s="2"/>
      <c r="L1" s="2"/>
      <c r="M1" s="2"/>
      <c r="N1" s="93"/>
      <c r="O1" s="2"/>
      <c r="P1" s="2"/>
      <c r="Q1" s="2"/>
      <c r="R1" s="2"/>
    </row>
    <row r="2" spans="1:19" s="3" customFormat="1" ht="20.25" customHeight="1" x14ac:dyDescent="0.3">
      <c r="A2" s="79"/>
      <c r="B2" s="1"/>
      <c r="C2" s="1"/>
      <c r="D2" s="1"/>
      <c r="E2" s="1"/>
      <c r="F2" s="1"/>
      <c r="G2" s="1"/>
      <c r="H2" s="4"/>
      <c r="I2" s="43"/>
      <c r="J2" s="4"/>
      <c r="K2" s="4"/>
      <c r="L2" s="4"/>
      <c r="M2" s="4"/>
      <c r="N2" s="94"/>
      <c r="O2" s="4"/>
      <c r="P2" s="4"/>
      <c r="Q2" s="4"/>
      <c r="R2" s="4"/>
    </row>
    <row r="3" spans="1:19" s="11" customFormat="1" ht="21" x14ac:dyDescent="0.25">
      <c r="A3" s="80"/>
      <c r="B3" s="82" t="s">
        <v>39</v>
      </c>
      <c r="C3" s="5"/>
      <c r="D3" s="5"/>
      <c r="E3" s="5"/>
      <c r="F3" s="5"/>
      <c r="G3" s="5"/>
      <c r="H3" s="84" t="s">
        <v>56</v>
      </c>
      <c r="I3" s="89" t="s">
        <v>36</v>
      </c>
      <c r="J3" s="90" t="s">
        <v>55</v>
      </c>
      <c r="K3" s="9" t="s">
        <v>1</v>
      </c>
      <c r="L3" s="83" t="s">
        <v>59</v>
      </c>
      <c r="M3" s="6" t="s">
        <v>1</v>
      </c>
      <c r="N3" s="97"/>
      <c r="O3" s="84" t="s">
        <v>58</v>
      </c>
      <c r="P3" s="84" t="s">
        <v>57</v>
      </c>
      <c r="Q3" s="83" t="s">
        <v>59</v>
      </c>
      <c r="R3" s="6" t="s">
        <v>1</v>
      </c>
      <c r="S3" s="10" t="s">
        <v>2</v>
      </c>
    </row>
    <row r="4" spans="1:19" ht="14.25" customHeight="1" x14ac:dyDescent="0.25">
      <c r="A4" s="55"/>
      <c r="B4" s="12"/>
      <c r="C4" s="12"/>
      <c r="D4" s="25" t="s">
        <v>38</v>
      </c>
      <c r="E4" s="25"/>
      <c r="F4" s="25"/>
      <c r="G4" s="25"/>
      <c r="H4" s="98">
        <f>'Actual VS Budget_Plan'!H4*3</f>
        <v>643961.7864405805</v>
      </c>
      <c r="I4" s="46">
        <f>H4/$H$4</f>
        <v>1</v>
      </c>
      <c r="J4" s="108">
        <f>'Actual VS Budget_Plan'!K4*3</f>
        <v>590842.44000000006</v>
      </c>
      <c r="K4" s="27">
        <f>J4/$J$4</f>
        <v>1</v>
      </c>
      <c r="L4" s="118">
        <f>J4-H4</f>
        <v>-53119.346440580441</v>
      </c>
      <c r="M4" s="16">
        <f>($J4-H4)/H4</f>
        <v>-8.2488351885274258E-2</v>
      </c>
      <c r="N4" s="59"/>
      <c r="O4" s="98">
        <f>'Actual VS Budget_Plan'!H4*12</f>
        <v>2575847.145762322</v>
      </c>
      <c r="P4" s="98">
        <f>'Actual VS Budget_Plan'!K4*12.5</f>
        <v>2461843.5</v>
      </c>
      <c r="Q4" s="118">
        <f>P4-O4</f>
        <v>-114003.645762322</v>
      </c>
      <c r="R4" s="16">
        <f>(P4-O4)/O4</f>
        <v>-4.4258699880494121E-2</v>
      </c>
      <c r="S4" s="53"/>
    </row>
    <row r="5" spans="1:19" ht="14.25" customHeight="1" thickBot="1" x14ac:dyDescent="0.3">
      <c r="A5" s="55"/>
      <c r="B5" s="12"/>
      <c r="C5" s="12"/>
      <c r="D5" s="12" t="s">
        <v>41</v>
      </c>
      <c r="E5" s="13"/>
      <c r="F5" s="12"/>
      <c r="G5" s="12"/>
      <c r="H5" s="99">
        <f>'Actual VS Budget_Plan'!H5*3</f>
        <v>308415.51620802621</v>
      </c>
      <c r="I5" s="44">
        <f>H5/$H$4</f>
        <v>0.47893449999999999</v>
      </c>
      <c r="J5" s="109">
        <f>'Actual VS Budget_Plan'!K5*3</f>
        <v>265421.22000000003</v>
      </c>
      <c r="K5" s="15">
        <f>J5/$J$4</f>
        <v>0.44922504212798253</v>
      </c>
      <c r="L5" s="119">
        <f>J5-H5</f>
        <v>-42994.296208026179</v>
      </c>
      <c r="M5" s="16">
        <f>($J5-H5)/H5</f>
        <v>-0.13940380411673756</v>
      </c>
      <c r="N5" s="59"/>
      <c r="O5" s="99">
        <f>'Actual VS Budget_Plan'!H5*12</f>
        <v>1233662.0648321048</v>
      </c>
      <c r="P5" s="99">
        <f>'Actual VS Budget_Plan'!K5*12.5</f>
        <v>1105921.75</v>
      </c>
      <c r="Q5" s="119">
        <f>P5-O5</f>
        <v>-127740.31483210484</v>
      </c>
      <c r="R5" s="16">
        <f>(P5-O5)/O5</f>
        <v>-0.10354562928826838</v>
      </c>
      <c r="S5" s="53"/>
    </row>
    <row r="6" spans="1:19" ht="14.4" thickBot="1" x14ac:dyDescent="0.3">
      <c r="A6" s="55"/>
      <c r="B6" s="28"/>
      <c r="C6" s="29"/>
      <c r="D6" s="29" t="s">
        <v>3</v>
      </c>
      <c r="E6" s="29"/>
      <c r="F6" s="29"/>
      <c r="G6" s="29"/>
      <c r="H6" s="100">
        <f>H4-H5</f>
        <v>335546.27023255429</v>
      </c>
      <c r="I6" s="47">
        <f>H6/$H$4</f>
        <v>0.52106549999999996</v>
      </c>
      <c r="J6" s="110">
        <f>J4-J5</f>
        <v>325421.22000000003</v>
      </c>
      <c r="K6" s="31">
        <f>J6/$J$4</f>
        <v>0.55077495787201747</v>
      </c>
      <c r="L6" s="120">
        <f>J6-H6</f>
        <v>-10125.050232554262</v>
      </c>
      <c r="M6" s="51">
        <f>($J6-H6)/H6</f>
        <v>-3.0174825741728487E-2</v>
      </c>
      <c r="N6" s="59"/>
      <c r="O6" s="100">
        <f>O4-O5</f>
        <v>1342185.0809302172</v>
      </c>
      <c r="P6" s="129">
        <f t="shared" ref="P6:Q6" si="0">P4-P5</f>
        <v>1355921.75</v>
      </c>
      <c r="Q6" s="128">
        <f t="shared" si="0"/>
        <v>13736.669069782831</v>
      </c>
      <c r="R6" s="51">
        <f>(P6-O6)/O6</f>
        <v>1.0234556519032734E-2</v>
      </c>
      <c r="S6" s="53"/>
    </row>
    <row r="7" spans="1:19" s="61" customFormat="1" ht="6.9" customHeight="1" thickBot="1" x14ac:dyDescent="0.3">
      <c r="A7" s="55"/>
      <c r="B7" s="55"/>
      <c r="C7" s="55"/>
      <c r="D7" s="55"/>
      <c r="E7" s="55"/>
      <c r="F7" s="55"/>
      <c r="G7" s="55"/>
      <c r="H7" s="101"/>
      <c r="I7" s="56"/>
      <c r="J7" s="109"/>
      <c r="K7" s="15"/>
      <c r="L7" s="121"/>
      <c r="M7" s="59"/>
      <c r="N7" s="59"/>
      <c r="O7" s="101"/>
      <c r="P7" s="101"/>
      <c r="Q7" s="121"/>
      <c r="R7" s="59"/>
      <c r="S7" s="60"/>
    </row>
    <row r="8" spans="1:19" hidden="1" outlineLevel="1" x14ac:dyDescent="0.25">
      <c r="A8" s="55"/>
      <c r="B8" s="12"/>
      <c r="C8" s="12"/>
      <c r="D8" s="12"/>
      <c r="E8" s="12" t="s">
        <v>40</v>
      </c>
      <c r="F8" s="12"/>
      <c r="G8" s="12"/>
      <c r="H8" s="99"/>
      <c r="I8" s="44"/>
      <c r="J8" s="109"/>
      <c r="K8" s="15"/>
      <c r="L8" s="119"/>
      <c r="M8" s="16"/>
      <c r="N8" s="59"/>
      <c r="O8" s="99"/>
      <c r="P8" s="99"/>
      <c r="Q8" s="119"/>
      <c r="R8" s="16"/>
      <c r="S8" s="53"/>
    </row>
    <row r="9" spans="1:19" hidden="1" outlineLevel="1" x14ac:dyDescent="0.25">
      <c r="A9" s="55"/>
      <c r="B9" s="12"/>
      <c r="C9" s="12"/>
      <c r="D9" s="12"/>
      <c r="E9" s="12"/>
      <c r="F9" s="12" t="s">
        <v>4</v>
      </c>
      <c r="G9" s="12"/>
      <c r="H9" s="99">
        <f>'Actual VS Budget_Plan'!H9*3</f>
        <v>2875</v>
      </c>
      <c r="I9" s="44">
        <f>H9/$H$4</f>
        <v>4.4645506310105896E-3</v>
      </c>
      <c r="J9" s="109">
        <f>'Actual VS Budget_Plan'!K9*3</f>
        <v>1825.0500000000002</v>
      </c>
      <c r="K9" s="15">
        <f>J9/$J$4</f>
        <v>3.0888945621441819E-3</v>
      </c>
      <c r="L9" s="119">
        <f>J9-H9</f>
        <v>-1049.9499999999998</v>
      </c>
      <c r="M9" s="16">
        <f>($J9-H9)/H9</f>
        <v>-0.36519999999999991</v>
      </c>
      <c r="N9" s="59"/>
      <c r="O9" s="99">
        <f>'Actual VS Budget_Plan'!H9*12</f>
        <v>11500</v>
      </c>
      <c r="P9" s="99">
        <f>'Actual VS Budget_Plan'!K9*12.5</f>
        <v>7604.375</v>
      </c>
      <c r="Q9" s="119">
        <f>P9-O9</f>
        <v>-3895.625</v>
      </c>
      <c r="R9" s="16">
        <f>(P9-O9)/O9</f>
        <v>-0.33875</v>
      </c>
      <c r="S9" s="53"/>
    </row>
    <row r="10" spans="1:19" ht="14.25" hidden="1" customHeight="1" outlineLevel="1" x14ac:dyDescent="0.25">
      <c r="A10" s="55"/>
      <c r="B10" s="12"/>
      <c r="C10" s="12"/>
      <c r="D10" s="12"/>
      <c r="E10" s="12"/>
      <c r="F10" s="12" t="s">
        <v>5</v>
      </c>
      <c r="G10" s="12"/>
      <c r="H10" s="99">
        <f>'Actual VS Budget_Plan'!H10*3</f>
        <v>47643</v>
      </c>
      <c r="I10" s="44">
        <f>H10/$H$4</f>
        <v>7.3984203726343484E-2</v>
      </c>
      <c r="J10" s="109">
        <f>'Actual VS Budget_Plan'!K10*3</f>
        <v>47643.18</v>
      </c>
      <c r="K10" s="15">
        <f>J10/$J$4</f>
        <v>8.063601524629814E-2</v>
      </c>
      <c r="L10" s="119">
        <f>J10-H10</f>
        <v>0.18000000000029104</v>
      </c>
      <c r="M10" s="16">
        <f>($J10-H10)/H10</f>
        <v>3.7780996158993146E-6</v>
      </c>
      <c r="N10" s="59"/>
      <c r="O10" s="99">
        <f>'Actual VS Budget_Plan'!H10*12</f>
        <v>190572</v>
      </c>
      <c r="P10" s="99">
        <f>'Actual VS Budget_Plan'!K10*12.5</f>
        <v>198513.25</v>
      </c>
      <c r="Q10" s="119">
        <f>P10-O10</f>
        <v>7941.25</v>
      </c>
      <c r="R10" s="16">
        <f>(P10-O10)/O10</f>
        <v>4.1670602187099892E-2</v>
      </c>
      <c r="S10" s="53"/>
    </row>
    <row r="11" spans="1:19" ht="14.25" hidden="1" customHeight="1" outlineLevel="1" x14ac:dyDescent="0.25">
      <c r="A11" s="55"/>
      <c r="B11" s="12"/>
      <c r="C11" s="12"/>
      <c r="D11" s="12"/>
      <c r="E11" s="12"/>
      <c r="F11" s="12" t="s">
        <v>6</v>
      </c>
      <c r="G11" s="12"/>
      <c r="H11" s="99">
        <f>'Actual VS Budget_Plan'!H11*3</f>
        <v>3000</v>
      </c>
      <c r="I11" s="44">
        <f>H11/$H$4</f>
        <v>4.6586615280110495E-3</v>
      </c>
      <c r="J11" s="109">
        <f>'Actual VS Budget_Plan'!K11*3</f>
        <v>5209.08</v>
      </c>
      <c r="K11" s="15">
        <f>J11/$J$4</f>
        <v>8.8163605850656215E-3</v>
      </c>
      <c r="L11" s="119">
        <f>J11-H11</f>
        <v>2209.08</v>
      </c>
      <c r="M11" s="16">
        <f>($J11-H11)/H11</f>
        <v>0.73636000000000001</v>
      </c>
      <c r="N11" s="59"/>
      <c r="O11" s="99">
        <f>'Actual VS Budget_Plan'!H11*12</f>
        <v>12000</v>
      </c>
      <c r="P11" s="99">
        <f>'Actual VS Budget_Plan'!K11*12.5</f>
        <v>21704.5</v>
      </c>
      <c r="Q11" s="119">
        <f>P11-O11</f>
        <v>9704.5</v>
      </c>
      <c r="R11" s="16">
        <f>(P11-O11)/O11</f>
        <v>0.80870833333333336</v>
      </c>
      <c r="S11" s="53"/>
    </row>
    <row r="12" spans="1:19" hidden="1" outlineLevel="1" x14ac:dyDescent="0.25">
      <c r="A12" s="55"/>
      <c r="B12" s="12"/>
      <c r="C12" s="12"/>
      <c r="D12" s="12"/>
      <c r="E12" s="22"/>
      <c r="F12" s="22" t="s">
        <v>7</v>
      </c>
      <c r="G12" s="22"/>
      <c r="H12" s="102">
        <f>'Actual VS Budget_Plan'!H12*3</f>
        <v>2500</v>
      </c>
      <c r="I12" s="45">
        <f>H12/$H$4</f>
        <v>3.8822179400092079E-3</v>
      </c>
      <c r="J12" s="111">
        <f>'Actual VS Budget_Plan'!K12*3</f>
        <v>1870.8000000000002</v>
      </c>
      <c r="K12" s="18">
        <f>J12/$J$4</f>
        <v>3.1663263728990082E-3</v>
      </c>
      <c r="L12" s="122">
        <f>J12-H12</f>
        <v>-629.19999999999982</v>
      </c>
      <c r="M12" s="24">
        <f>($J12-H12)/H12</f>
        <v>-0.2516799999999999</v>
      </c>
      <c r="N12" s="59"/>
      <c r="O12" s="102">
        <f>'Actual VS Budget_Plan'!H12*12</f>
        <v>10000</v>
      </c>
      <c r="P12" s="102">
        <f>'Actual VS Budget_Plan'!K12*12.5</f>
        <v>7795</v>
      </c>
      <c r="Q12" s="122">
        <f>P12-O12</f>
        <v>-2205</v>
      </c>
      <c r="R12" s="24">
        <f>(P12-O12)/O12</f>
        <v>-0.2205</v>
      </c>
      <c r="S12" s="53"/>
    </row>
    <row r="13" spans="1:19" hidden="1" outlineLevel="1" x14ac:dyDescent="0.25">
      <c r="A13" s="55"/>
      <c r="B13" s="12"/>
      <c r="C13" s="12"/>
      <c r="D13" s="12"/>
      <c r="E13" s="12" t="s">
        <v>8</v>
      </c>
      <c r="F13" s="12"/>
      <c r="G13" s="12"/>
      <c r="H13" s="99">
        <f>SUM(H9:H12)</f>
        <v>56018</v>
      </c>
      <c r="I13" s="44">
        <f>H13/$H$4</f>
        <v>8.6989633825374321E-2</v>
      </c>
      <c r="J13" s="109">
        <f>SUM(J9:J12)</f>
        <v>56548.110000000008</v>
      </c>
      <c r="K13" s="15">
        <f>J13/$J$4</f>
        <v>9.5707596766406972E-2</v>
      </c>
      <c r="L13" s="119">
        <f>J13-H13</f>
        <v>530.11000000000786</v>
      </c>
      <c r="M13" s="16">
        <f>($J13-H13)/H13</f>
        <v>9.4632082544897685E-3</v>
      </c>
      <c r="N13" s="59"/>
      <c r="O13" s="99">
        <f>SUM(O9:O12)</f>
        <v>224072</v>
      </c>
      <c r="P13" s="99">
        <f t="shared" ref="P13:Q13" si="1">SUM(P9:P12)</f>
        <v>235617.125</v>
      </c>
      <c r="Q13" s="119">
        <f t="shared" si="1"/>
        <v>11545.125</v>
      </c>
      <c r="R13" s="16">
        <f>(P13-O13)/O13</f>
        <v>5.1524175265093362E-2</v>
      </c>
      <c r="S13" s="53"/>
    </row>
    <row r="14" spans="1:19" ht="6.9" hidden="1" customHeight="1" outlineLevel="1" x14ac:dyDescent="0.25">
      <c r="A14" s="55"/>
      <c r="B14" s="12"/>
      <c r="C14" s="12"/>
      <c r="D14" s="12"/>
      <c r="E14" s="12"/>
      <c r="F14" s="12"/>
      <c r="G14" s="12"/>
      <c r="H14" s="99"/>
      <c r="I14" s="44"/>
      <c r="J14" s="109"/>
      <c r="K14" s="15"/>
      <c r="L14" s="119"/>
      <c r="M14" s="16"/>
      <c r="N14" s="59"/>
      <c r="O14" s="99"/>
      <c r="P14" s="99"/>
      <c r="Q14" s="119"/>
      <c r="R14" s="16"/>
      <c r="S14" s="53"/>
    </row>
    <row r="15" spans="1:19" hidden="1" outlineLevel="1" x14ac:dyDescent="0.25">
      <c r="A15" s="55"/>
      <c r="B15" s="12"/>
      <c r="C15" s="12"/>
      <c r="D15" s="12"/>
      <c r="E15" s="12" t="s">
        <v>9</v>
      </c>
      <c r="F15" s="12"/>
      <c r="G15" s="12"/>
      <c r="H15" s="99"/>
      <c r="I15" s="44"/>
      <c r="J15" s="109"/>
      <c r="K15" s="15"/>
      <c r="L15" s="119"/>
      <c r="M15" s="16"/>
      <c r="N15" s="59"/>
      <c r="O15" s="99"/>
      <c r="P15" s="99"/>
      <c r="Q15" s="119"/>
      <c r="R15" s="16"/>
      <c r="S15" s="53"/>
    </row>
    <row r="16" spans="1:19" hidden="1" outlineLevel="1" x14ac:dyDescent="0.25">
      <c r="A16" s="55"/>
      <c r="B16" s="12"/>
      <c r="C16" s="12"/>
      <c r="D16" s="12"/>
      <c r="E16" s="12"/>
      <c r="F16" s="12" t="s">
        <v>10</v>
      </c>
      <c r="G16" s="12"/>
      <c r="H16" s="99">
        <f>'Actual VS Budget_Plan'!H16*3</f>
        <v>750</v>
      </c>
      <c r="I16" s="44">
        <f t="shared" ref="I16:I39" si="2">H16/$H$4</f>
        <v>1.1646653820027624E-3</v>
      </c>
      <c r="J16" s="109">
        <f>'Actual VS Budget_Plan'!K16*3</f>
        <v>688.77</v>
      </c>
      <c r="K16" s="15">
        <f t="shared" ref="K16:K39" si="3">J16/$J$4</f>
        <v>1.1657422577836486E-3</v>
      </c>
      <c r="L16" s="119">
        <f t="shared" ref="L16:L39" si="4">J16-H16</f>
        <v>-61.230000000000018</v>
      </c>
      <c r="M16" s="16">
        <f t="shared" ref="M16:M39" si="5">($J16-H16)/H16</f>
        <v>-8.1640000000000018E-2</v>
      </c>
      <c r="N16" s="59"/>
      <c r="O16" s="99">
        <f>'Actual VS Budget_Plan'!H16*12</f>
        <v>3000</v>
      </c>
      <c r="P16" s="99">
        <f>'Actual VS Budget_Plan'!K16*12.5</f>
        <v>2869.875</v>
      </c>
      <c r="Q16" s="119">
        <f t="shared" ref="Q16:Q35" si="6">P16-O16</f>
        <v>-130.125</v>
      </c>
      <c r="R16" s="16">
        <f t="shared" ref="R16:R39" si="7">(P16-O16)/O16</f>
        <v>-4.3374999999999997E-2</v>
      </c>
      <c r="S16" s="53"/>
    </row>
    <row r="17" spans="1:19" hidden="1" outlineLevel="1" x14ac:dyDescent="0.25">
      <c r="A17" s="55"/>
      <c r="B17" s="12"/>
      <c r="C17" s="12"/>
      <c r="D17" s="12"/>
      <c r="E17" s="12"/>
      <c r="F17" s="12" t="s">
        <v>11</v>
      </c>
      <c r="G17" s="12"/>
      <c r="H17" s="99">
        <f>'Actual VS Budget_Plan'!H17*3</f>
        <v>1250</v>
      </c>
      <c r="I17" s="44">
        <f t="shared" si="2"/>
        <v>1.941108970004604E-3</v>
      </c>
      <c r="J17" s="109">
        <f>'Actual VS Budget_Plan'!K17*3</f>
        <v>0</v>
      </c>
      <c r="K17" s="15">
        <f t="shared" si="3"/>
        <v>0</v>
      </c>
      <c r="L17" s="119">
        <f t="shared" si="4"/>
        <v>-1250</v>
      </c>
      <c r="M17" s="16">
        <f t="shared" si="5"/>
        <v>-1</v>
      </c>
      <c r="N17" s="59"/>
      <c r="O17" s="99">
        <f>'Actual VS Budget_Plan'!H17*12</f>
        <v>5000</v>
      </c>
      <c r="P17" s="99">
        <f>'Actual VS Budget_Plan'!K17*12.5</f>
        <v>0</v>
      </c>
      <c r="Q17" s="119">
        <f t="shared" si="6"/>
        <v>-5000</v>
      </c>
      <c r="R17" s="16">
        <f t="shared" si="7"/>
        <v>-1</v>
      </c>
      <c r="S17" s="53"/>
    </row>
    <row r="18" spans="1:19" hidden="1" outlineLevel="1" x14ac:dyDescent="0.25">
      <c r="A18" s="55"/>
      <c r="B18" s="12"/>
      <c r="C18" s="12"/>
      <c r="D18" s="12"/>
      <c r="E18" s="12"/>
      <c r="F18" s="12" t="s">
        <v>12</v>
      </c>
      <c r="G18" s="12"/>
      <c r="H18" s="99">
        <f>'Actual VS Budget_Plan'!H18*3</f>
        <v>18750</v>
      </c>
      <c r="I18" s="44">
        <f t="shared" si="2"/>
        <v>2.9116634550069062E-2</v>
      </c>
      <c r="J18" s="109">
        <f>'Actual VS Budget_Plan'!K18*3</f>
        <v>19996.349999999999</v>
      </c>
      <c r="K18" s="15">
        <f t="shared" si="3"/>
        <v>3.3843794294803865E-2</v>
      </c>
      <c r="L18" s="119">
        <f t="shared" si="4"/>
        <v>1246.3499999999985</v>
      </c>
      <c r="M18" s="16">
        <f t="shared" si="5"/>
        <v>6.647199999999992E-2</v>
      </c>
      <c r="N18" s="59"/>
      <c r="O18" s="99">
        <f>'Actual VS Budget_Plan'!H18*12</f>
        <v>75000</v>
      </c>
      <c r="P18" s="99">
        <f>'Actual VS Budget_Plan'!K18*12.5</f>
        <v>83318.125</v>
      </c>
      <c r="Q18" s="119">
        <f t="shared" si="6"/>
        <v>8318.125</v>
      </c>
      <c r="R18" s="16">
        <f t="shared" si="7"/>
        <v>0.11090833333333333</v>
      </c>
      <c r="S18" s="53"/>
    </row>
    <row r="19" spans="1:19" hidden="1" outlineLevel="1" x14ac:dyDescent="0.25">
      <c r="A19" s="55"/>
      <c r="B19" s="12"/>
      <c r="C19" s="12"/>
      <c r="D19" s="12"/>
      <c r="E19" s="12"/>
      <c r="F19" s="12" t="s">
        <v>13</v>
      </c>
      <c r="G19" s="12"/>
      <c r="H19" s="99">
        <f>'Actual VS Budget_Plan'!H19*3</f>
        <v>2500</v>
      </c>
      <c r="I19" s="44">
        <f t="shared" si="2"/>
        <v>3.8822179400092079E-3</v>
      </c>
      <c r="J19" s="109">
        <f>'Actual VS Budget_Plan'!K19*3</f>
        <v>50.46</v>
      </c>
      <c r="K19" s="15">
        <f t="shared" si="3"/>
        <v>8.5403479140733351E-5</v>
      </c>
      <c r="L19" s="119">
        <f t="shared" si="4"/>
        <v>-2449.54</v>
      </c>
      <c r="M19" s="16">
        <f t="shared" si="5"/>
        <v>-0.97981600000000002</v>
      </c>
      <c r="N19" s="59"/>
      <c r="O19" s="99">
        <f>'Actual VS Budget_Plan'!H19*12</f>
        <v>10000</v>
      </c>
      <c r="P19" s="99">
        <f>'Actual VS Budget_Plan'!K19*12.5</f>
        <v>210.25</v>
      </c>
      <c r="Q19" s="119">
        <f t="shared" si="6"/>
        <v>-9789.75</v>
      </c>
      <c r="R19" s="16">
        <f t="shared" si="7"/>
        <v>-0.97897500000000004</v>
      </c>
      <c r="S19" s="53"/>
    </row>
    <row r="20" spans="1:19" hidden="1" outlineLevel="1" x14ac:dyDescent="0.25">
      <c r="A20" s="55"/>
      <c r="B20" s="12"/>
      <c r="C20" s="12"/>
      <c r="D20" s="12"/>
      <c r="E20" s="12"/>
      <c r="F20" s="12" t="s">
        <v>14</v>
      </c>
      <c r="G20" s="12"/>
      <c r="H20" s="99">
        <f>'Actual VS Budget_Plan'!H20*3</f>
        <v>8750</v>
      </c>
      <c r="I20" s="44">
        <f t="shared" si="2"/>
        <v>1.3587762790032229E-2</v>
      </c>
      <c r="J20" s="109">
        <f>'Actual VS Budget_Plan'!K20*3</f>
        <v>6733.4699999999993</v>
      </c>
      <c r="K20" s="15">
        <f t="shared" si="3"/>
        <v>1.1396388519416443E-2</v>
      </c>
      <c r="L20" s="119">
        <f t="shared" si="4"/>
        <v>-2016.5300000000007</v>
      </c>
      <c r="M20" s="16">
        <f t="shared" si="5"/>
        <v>-0.23046057142857151</v>
      </c>
      <c r="N20" s="59"/>
      <c r="O20" s="99">
        <f>'Actual VS Budget_Plan'!H20*12</f>
        <v>35000</v>
      </c>
      <c r="P20" s="99">
        <f>'Actual VS Budget_Plan'!K20*12.5</f>
        <v>28056.124999999996</v>
      </c>
      <c r="Q20" s="119">
        <f t="shared" si="6"/>
        <v>-6943.8750000000036</v>
      </c>
      <c r="R20" s="16">
        <f t="shared" si="7"/>
        <v>-0.19839642857142867</v>
      </c>
      <c r="S20" s="53"/>
    </row>
    <row r="21" spans="1:19" hidden="1" outlineLevel="1" x14ac:dyDescent="0.25">
      <c r="A21" s="55"/>
      <c r="B21" s="12"/>
      <c r="C21" s="12"/>
      <c r="D21" s="12"/>
      <c r="E21" s="12"/>
      <c r="F21" s="12" t="s">
        <v>15</v>
      </c>
      <c r="G21" s="12"/>
      <c r="H21" s="99">
        <f>'Actual VS Budget_Plan'!H21*3</f>
        <v>1250</v>
      </c>
      <c r="I21" s="44">
        <f t="shared" si="2"/>
        <v>1.941108970004604E-3</v>
      </c>
      <c r="J21" s="109">
        <f>'Actual VS Budget_Plan'!K21*3</f>
        <v>119.64000000000001</v>
      </c>
      <c r="K21" s="15">
        <f t="shared" si="3"/>
        <v>2.024905319936056E-4</v>
      </c>
      <c r="L21" s="119">
        <f t="shared" si="4"/>
        <v>-1130.3599999999999</v>
      </c>
      <c r="M21" s="16">
        <f t="shared" si="5"/>
        <v>-0.90428799999999987</v>
      </c>
      <c r="N21" s="59"/>
      <c r="O21" s="99">
        <f>'Actual VS Budget_Plan'!H21*12</f>
        <v>5000</v>
      </c>
      <c r="P21" s="99">
        <f>'Actual VS Budget_Plan'!K21*12.5</f>
        <v>498.50000000000006</v>
      </c>
      <c r="Q21" s="119">
        <f t="shared" si="6"/>
        <v>-4501.5</v>
      </c>
      <c r="R21" s="16">
        <f t="shared" si="7"/>
        <v>-0.90029999999999999</v>
      </c>
      <c r="S21" s="53"/>
    </row>
    <row r="22" spans="1:19" hidden="1" outlineLevel="1" x14ac:dyDescent="0.25">
      <c r="A22" s="55"/>
      <c r="B22" s="12"/>
      <c r="C22" s="12"/>
      <c r="D22" s="12"/>
      <c r="E22" s="12"/>
      <c r="F22" s="12" t="s">
        <v>16</v>
      </c>
      <c r="G22" s="12"/>
      <c r="H22" s="99">
        <f>'Actual VS Budget_Plan'!H22*3</f>
        <v>1250</v>
      </c>
      <c r="I22" s="44">
        <f t="shared" si="2"/>
        <v>1.941108970004604E-3</v>
      </c>
      <c r="J22" s="109">
        <f>'Actual VS Budget_Plan'!K22*3</f>
        <v>1413.3000000000002</v>
      </c>
      <c r="K22" s="15">
        <f t="shared" si="3"/>
        <v>2.3920082653507424E-3</v>
      </c>
      <c r="L22" s="119">
        <f t="shared" si="4"/>
        <v>163.30000000000018</v>
      </c>
      <c r="M22" s="16">
        <f t="shared" si="5"/>
        <v>0.13064000000000014</v>
      </c>
      <c r="N22" s="59"/>
      <c r="O22" s="99">
        <f>'Actual VS Budget_Plan'!H22*12</f>
        <v>5000</v>
      </c>
      <c r="P22" s="99">
        <f>'Actual VS Budget_Plan'!K22*12.5</f>
        <v>5888.75</v>
      </c>
      <c r="Q22" s="119">
        <f t="shared" si="6"/>
        <v>888.75</v>
      </c>
      <c r="R22" s="16">
        <f t="shared" si="7"/>
        <v>0.17774999999999999</v>
      </c>
      <c r="S22" s="53"/>
    </row>
    <row r="23" spans="1:19" hidden="1" outlineLevel="1" x14ac:dyDescent="0.25">
      <c r="A23" s="55"/>
      <c r="B23" s="12"/>
      <c r="C23" s="12"/>
      <c r="D23" s="12"/>
      <c r="E23" s="12"/>
      <c r="F23" s="12" t="s">
        <v>17</v>
      </c>
      <c r="G23" s="12"/>
      <c r="H23" s="99">
        <f>'Actual VS Budget_Plan'!H23*3</f>
        <v>1250</v>
      </c>
      <c r="I23" s="44">
        <f t="shared" si="2"/>
        <v>1.941108970004604E-3</v>
      </c>
      <c r="J23" s="109">
        <f>'Actual VS Budget_Plan'!K23*3</f>
        <v>200.21999999999997</v>
      </c>
      <c r="K23" s="15">
        <f t="shared" si="3"/>
        <v>3.3887206883784438E-4</v>
      </c>
      <c r="L23" s="119">
        <f t="shared" si="4"/>
        <v>-1049.78</v>
      </c>
      <c r="M23" s="16">
        <f t="shared" si="5"/>
        <v>-0.83982400000000001</v>
      </c>
      <c r="N23" s="59"/>
      <c r="O23" s="99">
        <f>'Actual VS Budget_Plan'!H23*12</f>
        <v>5000</v>
      </c>
      <c r="P23" s="99">
        <f>'Actual VS Budget_Plan'!K23*12.5</f>
        <v>834.24999999999989</v>
      </c>
      <c r="Q23" s="119">
        <f t="shared" si="6"/>
        <v>-4165.75</v>
      </c>
      <c r="R23" s="16">
        <f t="shared" si="7"/>
        <v>-0.83314999999999995</v>
      </c>
      <c r="S23" s="53"/>
    </row>
    <row r="24" spans="1:19" hidden="1" outlineLevel="1" x14ac:dyDescent="0.25">
      <c r="A24" s="55"/>
      <c r="B24" s="12"/>
      <c r="C24" s="12"/>
      <c r="D24" s="12"/>
      <c r="E24" s="12"/>
      <c r="F24" s="12" t="s">
        <v>18</v>
      </c>
      <c r="G24" s="12"/>
      <c r="H24" s="99">
        <f>'Actual VS Budget_Plan'!H24*3</f>
        <v>3250</v>
      </c>
      <c r="I24" s="44">
        <f t="shared" si="2"/>
        <v>5.0468833220119703E-3</v>
      </c>
      <c r="J24" s="109">
        <f>'Actual VS Budget_Plan'!K24*3</f>
        <v>707.84999999999991</v>
      </c>
      <c r="K24" s="15">
        <f t="shared" si="3"/>
        <v>1.1980351309902515E-3</v>
      </c>
      <c r="L24" s="119">
        <f t="shared" si="4"/>
        <v>-2542.15</v>
      </c>
      <c r="M24" s="16">
        <f t="shared" si="5"/>
        <v>-0.78220000000000001</v>
      </c>
      <c r="N24" s="59"/>
      <c r="O24" s="99">
        <f>'Actual VS Budget_Plan'!H24*12</f>
        <v>13000</v>
      </c>
      <c r="P24" s="99">
        <f>'Actual VS Budget_Plan'!K24*12.5</f>
        <v>2949.375</v>
      </c>
      <c r="Q24" s="119">
        <f t="shared" si="6"/>
        <v>-10050.625</v>
      </c>
      <c r="R24" s="16">
        <f t="shared" si="7"/>
        <v>-0.77312499999999995</v>
      </c>
      <c r="S24" s="53"/>
    </row>
    <row r="25" spans="1:19" ht="14.25" hidden="1" customHeight="1" outlineLevel="1" x14ac:dyDescent="0.25">
      <c r="A25" s="55"/>
      <c r="B25" s="12"/>
      <c r="C25" s="12"/>
      <c r="D25" s="12"/>
      <c r="E25" s="12"/>
      <c r="F25" s="12" t="s">
        <v>19</v>
      </c>
      <c r="G25" s="12"/>
      <c r="H25" s="99">
        <f>'Actual VS Budget_Plan'!H25*3</f>
        <v>1750</v>
      </c>
      <c r="I25" s="44">
        <f t="shared" si="2"/>
        <v>2.7175525580064456E-3</v>
      </c>
      <c r="J25" s="109">
        <f>'Actual VS Budget_Plan'!K25*3</f>
        <v>1404.93</v>
      </c>
      <c r="K25" s="15">
        <f t="shared" si="3"/>
        <v>2.377842052104449E-3</v>
      </c>
      <c r="L25" s="119">
        <f t="shared" si="4"/>
        <v>-345.06999999999994</v>
      </c>
      <c r="M25" s="16">
        <f t="shared" si="5"/>
        <v>-0.1971828571428571</v>
      </c>
      <c r="N25" s="59"/>
      <c r="O25" s="99">
        <f>'Actual VS Budget_Plan'!H25*12</f>
        <v>7000</v>
      </c>
      <c r="P25" s="99">
        <f>'Actual VS Budget_Plan'!K25*12.5</f>
        <v>5853.875</v>
      </c>
      <c r="Q25" s="119">
        <f t="shared" si="6"/>
        <v>-1146.125</v>
      </c>
      <c r="R25" s="16">
        <f t="shared" si="7"/>
        <v>-0.16373214285714285</v>
      </c>
      <c r="S25" s="53"/>
    </row>
    <row r="26" spans="1:19" hidden="1" outlineLevel="1" x14ac:dyDescent="0.25">
      <c r="A26" s="55"/>
      <c r="B26" s="12"/>
      <c r="C26" s="12"/>
      <c r="D26" s="12"/>
      <c r="E26" s="12"/>
      <c r="F26" s="12" t="s">
        <v>20</v>
      </c>
      <c r="G26" s="12"/>
      <c r="H26" s="99">
        <f>'Actual VS Budget_Plan'!H26*3</f>
        <v>2000</v>
      </c>
      <c r="I26" s="44">
        <f t="shared" si="2"/>
        <v>3.1057743520073663E-3</v>
      </c>
      <c r="J26" s="109">
        <f>'Actual VS Budget_Plan'!K26*3</f>
        <v>279.95999999999998</v>
      </c>
      <c r="K26" s="15">
        <f t="shared" si="3"/>
        <v>4.7383190686166679E-4</v>
      </c>
      <c r="L26" s="119">
        <f t="shared" si="4"/>
        <v>-1720.04</v>
      </c>
      <c r="M26" s="16">
        <f t="shared" si="5"/>
        <v>-0.86002000000000001</v>
      </c>
      <c r="N26" s="59"/>
      <c r="O26" s="99">
        <f>'Actual VS Budget_Plan'!H26*12</f>
        <v>8000</v>
      </c>
      <c r="P26" s="99">
        <f>'Actual VS Budget_Plan'!K26*12.5</f>
        <v>1166.5</v>
      </c>
      <c r="Q26" s="119">
        <f t="shared" si="6"/>
        <v>-6833.5</v>
      </c>
      <c r="R26" s="16">
        <f t="shared" si="7"/>
        <v>-0.85418749999999999</v>
      </c>
      <c r="S26" s="53"/>
    </row>
    <row r="27" spans="1:19" hidden="1" outlineLevel="1" x14ac:dyDescent="0.25">
      <c r="A27" s="55"/>
      <c r="B27" s="12"/>
      <c r="C27" s="12"/>
      <c r="D27" s="12"/>
      <c r="E27" s="12"/>
      <c r="F27" s="12" t="s">
        <v>21</v>
      </c>
      <c r="G27" s="12"/>
      <c r="H27" s="99">
        <f>'Actual VS Budget_Plan'!H27*3</f>
        <v>1250</v>
      </c>
      <c r="I27" s="44">
        <f t="shared" si="2"/>
        <v>1.941108970004604E-3</v>
      </c>
      <c r="J27" s="109">
        <f>'Actual VS Budget_Plan'!K27*3</f>
        <v>0</v>
      </c>
      <c r="K27" s="15">
        <f t="shared" si="3"/>
        <v>0</v>
      </c>
      <c r="L27" s="119">
        <f t="shared" si="4"/>
        <v>-1250</v>
      </c>
      <c r="M27" s="16">
        <f t="shared" si="5"/>
        <v>-1</v>
      </c>
      <c r="N27" s="59"/>
      <c r="O27" s="99">
        <f>'Actual VS Budget_Plan'!H27*12</f>
        <v>5000</v>
      </c>
      <c r="P27" s="99">
        <f>'Actual VS Budget_Plan'!K27*12.5</f>
        <v>0</v>
      </c>
      <c r="Q27" s="119">
        <f t="shared" si="6"/>
        <v>-5000</v>
      </c>
      <c r="R27" s="16">
        <f t="shared" si="7"/>
        <v>-1</v>
      </c>
      <c r="S27" s="53"/>
    </row>
    <row r="28" spans="1:19" hidden="1" outlineLevel="1" x14ac:dyDescent="0.25">
      <c r="A28" s="55"/>
      <c r="B28" s="12"/>
      <c r="C28" s="12"/>
      <c r="D28" s="12"/>
      <c r="E28" s="12"/>
      <c r="F28" s="12" t="s">
        <v>22</v>
      </c>
      <c r="G28" s="12"/>
      <c r="H28" s="99">
        <f>'Actual VS Budget_Plan'!H28*3</f>
        <v>3750</v>
      </c>
      <c r="I28" s="44">
        <f t="shared" si="2"/>
        <v>5.8233269100138119E-3</v>
      </c>
      <c r="J28" s="109">
        <f>'Actual VS Budget_Plan'!K28*3</f>
        <v>2888.8500000000004</v>
      </c>
      <c r="K28" s="15">
        <f t="shared" si="3"/>
        <v>4.8893745682859211E-3</v>
      </c>
      <c r="L28" s="119">
        <f t="shared" si="4"/>
        <v>-861.14999999999964</v>
      </c>
      <c r="M28" s="16">
        <f t="shared" si="5"/>
        <v>-0.2296399999999999</v>
      </c>
      <c r="N28" s="59"/>
      <c r="O28" s="99">
        <f>'Actual VS Budget_Plan'!H28*12</f>
        <v>15000</v>
      </c>
      <c r="P28" s="99">
        <f>'Actual VS Budget_Plan'!K28*12.5</f>
        <v>12036.875</v>
      </c>
      <c r="Q28" s="119">
        <f t="shared" si="6"/>
        <v>-2963.125</v>
      </c>
      <c r="R28" s="16">
        <f t="shared" si="7"/>
        <v>-0.19754166666666667</v>
      </c>
      <c r="S28" s="53"/>
    </row>
    <row r="29" spans="1:19" hidden="1" outlineLevel="1" x14ac:dyDescent="0.25">
      <c r="A29" s="55"/>
      <c r="B29" s="12"/>
      <c r="C29" s="12"/>
      <c r="D29" s="12"/>
      <c r="E29" s="12"/>
      <c r="F29" s="12" t="s">
        <v>23</v>
      </c>
      <c r="G29" s="12"/>
      <c r="H29" s="99">
        <f>'Actual VS Budget_Plan'!H29*3</f>
        <v>5000</v>
      </c>
      <c r="I29" s="44">
        <f t="shared" si="2"/>
        <v>7.7644358800184159E-3</v>
      </c>
      <c r="J29" s="109">
        <f>'Actual VS Budget_Plan'!K29*3</f>
        <v>3886.41</v>
      </c>
      <c r="K29" s="15">
        <f t="shared" si="3"/>
        <v>6.5777434674462445E-3</v>
      </c>
      <c r="L29" s="119">
        <f t="shared" si="4"/>
        <v>-1113.5900000000001</v>
      </c>
      <c r="M29" s="16">
        <f t="shared" si="5"/>
        <v>-0.22271800000000003</v>
      </c>
      <c r="N29" s="59"/>
      <c r="O29" s="99">
        <f>'Actual VS Budget_Plan'!H29*12</f>
        <v>20000</v>
      </c>
      <c r="P29" s="99">
        <f>'Actual VS Budget_Plan'!K29*12.5</f>
        <v>16193.375</v>
      </c>
      <c r="Q29" s="119">
        <f t="shared" si="6"/>
        <v>-3806.625</v>
      </c>
      <c r="R29" s="16">
        <f t="shared" si="7"/>
        <v>-0.19033125000000001</v>
      </c>
      <c r="S29" s="53"/>
    </row>
    <row r="30" spans="1:19" ht="14.25" hidden="1" customHeight="1" outlineLevel="1" x14ac:dyDescent="0.25">
      <c r="A30" s="55"/>
      <c r="B30" s="12"/>
      <c r="C30" s="12"/>
      <c r="D30" s="12"/>
      <c r="E30" s="12"/>
      <c r="F30" s="12" t="s">
        <v>24</v>
      </c>
      <c r="G30" s="12"/>
      <c r="H30" s="99">
        <f>'Actual VS Budget_Plan'!H30*3</f>
        <v>125</v>
      </c>
      <c r="I30" s="44">
        <f t="shared" si="2"/>
        <v>1.941108970004604E-4</v>
      </c>
      <c r="J30" s="109">
        <f>'Actual VS Budget_Plan'!K30*3</f>
        <v>0</v>
      </c>
      <c r="K30" s="15">
        <f t="shared" si="3"/>
        <v>0</v>
      </c>
      <c r="L30" s="119">
        <f t="shared" si="4"/>
        <v>-125</v>
      </c>
      <c r="M30" s="16">
        <f t="shared" si="5"/>
        <v>-1</v>
      </c>
      <c r="N30" s="59"/>
      <c r="O30" s="99">
        <f>'Actual VS Budget_Plan'!H30*12</f>
        <v>500</v>
      </c>
      <c r="P30" s="99">
        <f>'Actual VS Budget_Plan'!K30*12.5</f>
        <v>0</v>
      </c>
      <c r="Q30" s="119">
        <f t="shared" si="6"/>
        <v>-500</v>
      </c>
      <c r="R30" s="16">
        <f t="shared" si="7"/>
        <v>-1</v>
      </c>
      <c r="S30" s="53"/>
    </row>
    <row r="31" spans="1:19" ht="14.25" hidden="1" customHeight="1" outlineLevel="1" x14ac:dyDescent="0.25">
      <c r="A31" s="55"/>
      <c r="B31" s="12"/>
      <c r="C31" s="12"/>
      <c r="D31" s="12"/>
      <c r="E31" s="12"/>
      <c r="F31" s="12" t="s">
        <v>25</v>
      </c>
      <c r="G31" s="12"/>
      <c r="H31" s="99">
        <f>'Actual VS Budget_Plan'!H31*3</f>
        <v>125</v>
      </c>
      <c r="I31" s="44">
        <f t="shared" si="2"/>
        <v>1.941108970004604E-4</v>
      </c>
      <c r="J31" s="109">
        <f>'Actual VS Budget_Plan'!K31*3</f>
        <v>0</v>
      </c>
      <c r="K31" s="15">
        <f t="shared" si="3"/>
        <v>0</v>
      </c>
      <c r="L31" s="119">
        <f t="shared" si="4"/>
        <v>-125</v>
      </c>
      <c r="M31" s="16">
        <f t="shared" si="5"/>
        <v>-1</v>
      </c>
      <c r="N31" s="59"/>
      <c r="O31" s="99">
        <f>'Actual VS Budget_Plan'!H31*12</f>
        <v>500</v>
      </c>
      <c r="P31" s="99">
        <f>'Actual VS Budget_Plan'!K31*12.5</f>
        <v>0</v>
      </c>
      <c r="Q31" s="119">
        <f t="shared" si="6"/>
        <v>-500</v>
      </c>
      <c r="R31" s="16">
        <f t="shared" si="7"/>
        <v>-1</v>
      </c>
      <c r="S31" s="53"/>
    </row>
    <row r="32" spans="1:19" hidden="1" outlineLevel="1" x14ac:dyDescent="0.25">
      <c r="A32" s="55"/>
      <c r="B32" s="12"/>
      <c r="C32" s="12"/>
      <c r="D32" s="12"/>
      <c r="E32" s="12"/>
      <c r="F32" s="12" t="s">
        <v>26</v>
      </c>
      <c r="G32" s="12"/>
      <c r="H32" s="99">
        <f>'Actual VS Budget_Plan'!H32*3</f>
        <v>125</v>
      </c>
      <c r="I32" s="44">
        <f t="shared" si="2"/>
        <v>1.941108970004604E-4</v>
      </c>
      <c r="J32" s="109">
        <f>'Actual VS Budget_Plan'!K32*3</f>
        <v>670.71</v>
      </c>
      <c r="K32" s="15">
        <f t="shared" si="3"/>
        <v>1.1351757331446942E-3</v>
      </c>
      <c r="L32" s="119">
        <f t="shared" si="4"/>
        <v>545.71</v>
      </c>
      <c r="M32" s="16">
        <f t="shared" si="5"/>
        <v>4.3656800000000002</v>
      </c>
      <c r="N32" s="59"/>
      <c r="O32" s="99">
        <f>'Actual VS Budget_Plan'!H32*12</f>
        <v>500</v>
      </c>
      <c r="P32" s="99">
        <f>'Actual VS Budget_Plan'!K32*12.5</f>
        <v>2794.625</v>
      </c>
      <c r="Q32" s="119">
        <f t="shared" si="6"/>
        <v>2294.625</v>
      </c>
      <c r="R32" s="16">
        <f t="shared" si="7"/>
        <v>4.5892499999999998</v>
      </c>
      <c r="S32" s="53"/>
    </row>
    <row r="33" spans="1:19" hidden="1" outlineLevel="1" x14ac:dyDescent="0.25">
      <c r="A33" s="55"/>
      <c r="B33" s="12"/>
      <c r="C33" s="12"/>
      <c r="D33" s="12"/>
      <c r="E33" s="12"/>
      <c r="F33" s="12" t="s">
        <v>27</v>
      </c>
      <c r="G33" s="12"/>
      <c r="H33" s="99">
        <f>'Actual VS Budget_Plan'!H33*3</f>
        <v>250</v>
      </c>
      <c r="I33" s="44">
        <f t="shared" si="2"/>
        <v>3.8822179400092079E-4</v>
      </c>
      <c r="J33" s="109">
        <f>'Actual VS Budget_Plan'!K33*3</f>
        <v>61.769999999999996</v>
      </c>
      <c r="K33" s="15">
        <f t="shared" si="3"/>
        <v>1.0454563825848392E-4</v>
      </c>
      <c r="L33" s="119">
        <f t="shared" si="4"/>
        <v>-188.23000000000002</v>
      </c>
      <c r="M33" s="16">
        <f t="shared" si="5"/>
        <v>-0.75292000000000003</v>
      </c>
      <c r="N33" s="59"/>
      <c r="O33" s="99">
        <f>'Actual VS Budget_Plan'!H33*12</f>
        <v>1000</v>
      </c>
      <c r="P33" s="99">
        <f>'Actual VS Budget_Plan'!K33*12.5</f>
        <v>257.375</v>
      </c>
      <c r="Q33" s="119">
        <f t="shared" si="6"/>
        <v>-742.625</v>
      </c>
      <c r="R33" s="16">
        <f t="shared" si="7"/>
        <v>-0.74262499999999998</v>
      </c>
      <c r="S33" s="53"/>
    </row>
    <row r="34" spans="1:19" hidden="1" outlineLevel="1" x14ac:dyDescent="0.25">
      <c r="A34" s="55"/>
      <c r="B34" s="12"/>
      <c r="C34" s="12"/>
      <c r="D34" s="12"/>
      <c r="E34" s="12"/>
      <c r="F34" s="12" t="s">
        <v>28</v>
      </c>
      <c r="G34" s="12"/>
      <c r="H34" s="99">
        <f>'Actual VS Budget_Plan'!H34*3</f>
        <v>500</v>
      </c>
      <c r="I34" s="44">
        <f t="shared" si="2"/>
        <v>7.7644358800184159E-4</v>
      </c>
      <c r="J34" s="109">
        <f>'Actual VS Budget_Plan'!K34*3</f>
        <v>0</v>
      </c>
      <c r="K34" s="15">
        <f t="shared" si="3"/>
        <v>0</v>
      </c>
      <c r="L34" s="119">
        <f t="shared" si="4"/>
        <v>-500</v>
      </c>
      <c r="M34" s="16">
        <f t="shared" si="5"/>
        <v>-1</v>
      </c>
      <c r="N34" s="59"/>
      <c r="O34" s="99">
        <f>'Actual VS Budget_Plan'!H34*12</f>
        <v>2000</v>
      </c>
      <c r="P34" s="99">
        <f>'Actual VS Budget_Plan'!K34*12.5</f>
        <v>0</v>
      </c>
      <c r="Q34" s="119">
        <f t="shared" si="6"/>
        <v>-2000</v>
      </c>
      <c r="R34" s="16">
        <f t="shared" si="7"/>
        <v>-1</v>
      </c>
      <c r="S34" s="53"/>
    </row>
    <row r="35" spans="1:19" hidden="1" outlineLevel="1" x14ac:dyDescent="0.25">
      <c r="A35" s="55"/>
      <c r="B35" s="12"/>
      <c r="C35" s="12"/>
      <c r="D35" s="12"/>
      <c r="E35" s="22"/>
      <c r="F35" s="22" t="s">
        <v>29</v>
      </c>
      <c r="G35" s="22"/>
      <c r="H35" s="102">
        <f>'Actual VS Budget_Plan'!H35*3</f>
        <v>3750</v>
      </c>
      <c r="I35" s="45">
        <f t="shared" si="2"/>
        <v>5.8233269100138119E-3</v>
      </c>
      <c r="J35" s="111">
        <f>'Actual VS Budget_Plan'!K35*3</f>
        <v>3910.83</v>
      </c>
      <c r="K35" s="18">
        <f t="shared" si="3"/>
        <v>6.6190742831540661E-3</v>
      </c>
      <c r="L35" s="122">
        <f t="shared" si="4"/>
        <v>160.82999999999993</v>
      </c>
      <c r="M35" s="24">
        <f t="shared" si="5"/>
        <v>4.2887999999999982E-2</v>
      </c>
      <c r="N35" s="59"/>
      <c r="O35" s="102">
        <f>'Actual VS Budget_Plan'!H35*12</f>
        <v>15000</v>
      </c>
      <c r="P35" s="102">
        <f>'Actual VS Budget_Plan'!K35*12.5</f>
        <v>16295.124999999998</v>
      </c>
      <c r="Q35" s="122">
        <f t="shared" si="6"/>
        <v>1295.1249999999982</v>
      </c>
      <c r="R35" s="24">
        <f t="shared" si="7"/>
        <v>8.6341666666666539E-2</v>
      </c>
      <c r="S35" s="53"/>
    </row>
    <row r="36" spans="1:19" ht="14.25" hidden="1" customHeight="1" outlineLevel="1" x14ac:dyDescent="0.25">
      <c r="A36" s="55"/>
      <c r="B36" s="12"/>
      <c r="C36" s="12"/>
      <c r="D36" s="12"/>
      <c r="E36" s="12" t="s">
        <v>30</v>
      </c>
      <c r="F36" s="25"/>
      <c r="G36" s="70"/>
      <c r="H36" s="103">
        <f>SUM(H16:H35)</f>
        <v>57625</v>
      </c>
      <c r="I36" s="46">
        <f t="shared" si="2"/>
        <v>8.9485123517212245E-2</v>
      </c>
      <c r="J36" s="108">
        <f>SUM(J16:J35)</f>
        <v>43013.51999999999</v>
      </c>
      <c r="K36" s="27">
        <f t="shared" si="3"/>
        <v>7.2800322197572653E-2</v>
      </c>
      <c r="L36" s="123">
        <f t="shared" si="4"/>
        <v>-14611.48000000001</v>
      </c>
      <c r="M36" s="16">
        <f t="shared" si="5"/>
        <v>-0.2535614750542301</v>
      </c>
      <c r="N36" s="59"/>
      <c r="O36" s="103">
        <f>SUM(O16:O35)</f>
        <v>230500</v>
      </c>
      <c r="P36" s="103">
        <f>SUM(P16:P35)</f>
        <v>179223</v>
      </c>
      <c r="Q36" s="123">
        <f>SUM(Q16:Q35)</f>
        <v>-51277</v>
      </c>
      <c r="R36" s="16">
        <f t="shared" si="7"/>
        <v>-0.22245986984815619</v>
      </c>
      <c r="S36" s="53"/>
    </row>
    <row r="37" spans="1:19" hidden="1" outlineLevel="1" x14ac:dyDescent="0.25">
      <c r="A37" s="55"/>
      <c r="B37" s="12"/>
      <c r="C37" s="12"/>
      <c r="D37" s="12"/>
      <c r="E37" s="12" t="s">
        <v>31</v>
      </c>
      <c r="F37" s="19"/>
      <c r="G37" s="19"/>
      <c r="H37" s="99">
        <f>'Actual VS Budget_Plan'!H37*3</f>
        <v>14250</v>
      </c>
      <c r="I37" s="44">
        <f t="shared" si="2"/>
        <v>2.2128642258052486E-2</v>
      </c>
      <c r="J37" s="109">
        <f>'Actual VS Budget_Plan'!K37*3</f>
        <v>9637.5</v>
      </c>
      <c r="K37" s="15">
        <f t="shared" si="3"/>
        <v>1.6311455216385606E-2</v>
      </c>
      <c r="L37" s="119">
        <f t="shared" si="4"/>
        <v>-4612.5</v>
      </c>
      <c r="M37" s="16">
        <f t="shared" si="5"/>
        <v>-0.3236842105263158</v>
      </c>
      <c r="N37" s="59"/>
      <c r="O37" s="99">
        <f>'Actual VS Budget_Plan'!H37*12</f>
        <v>57000</v>
      </c>
      <c r="P37" s="99">
        <f>'Actual VS Budget_Plan'!K37*12.5</f>
        <v>40156.25</v>
      </c>
      <c r="Q37" s="119">
        <f>P37-O37</f>
        <v>-16843.75</v>
      </c>
      <c r="R37" s="16">
        <f t="shared" si="7"/>
        <v>-0.2955043859649123</v>
      </c>
      <c r="S37" s="53"/>
    </row>
    <row r="38" spans="1:19" ht="14.4" hidden="1" outlineLevel="1" thickBot="1" x14ac:dyDescent="0.3">
      <c r="A38" s="55"/>
      <c r="B38" s="12"/>
      <c r="C38" s="12"/>
      <c r="D38" s="12"/>
      <c r="E38" s="12" t="s">
        <v>32</v>
      </c>
      <c r="F38" s="19"/>
      <c r="G38" s="19"/>
      <c r="H38" s="99">
        <f>'Actual VS Budget_Plan'!H38*3</f>
        <v>99604.055201260242</v>
      </c>
      <c r="I38" s="44">
        <f t="shared" si="2"/>
        <v>0.15467386</v>
      </c>
      <c r="J38" s="109">
        <f>'Actual VS Budget_Plan'!K38*3</f>
        <v>98374.375409043147</v>
      </c>
      <c r="K38" s="15">
        <f t="shared" si="3"/>
        <v>0.16649849223600649</v>
      </c>
      <c r="L38" s="119">
        <f t="shared" si="4"/>
        <v>-1229.6797922170954</v>
      </c>
      <c r="M38" s="16">
        <f t="shared" si="5"/>
        <v>-1.2345680000000008E-2</v>
      </c>
      <c r="N38" s="59"/>
      <c r="O38" s="99">
        <f>'Actual VS Budget_Plan'!H38*12</f>
        <v>398416.22080504097</v>
      </c>
      <c r="P38" s="99">
        <f>'Actual VS Budget_Plan'!K38*12.5</f>
        <v>409893.23087101313</v>
      </c>
      <c r="Q38" s="119">
        <f>P38-O38</f>
        <v>11477.010065972165</v>
      </c>
      <c r="R38" s="16">
        <f t="shared" si="7"/>
        <v>2.8806583333333378E-2</v>
      </c>
      <c r="S38" s="53"/>
    </row>
    <row r="39" spans="1:19" ht="14.4" collapsed="1" thickBot="1" x14ac:dyDescent="0.3">
      <c r="A39" s="55"/>
      <c r="B39" s="28"/>
      <c r="C39" s="29"/>
      <c r="D39" s="29" t="s">
        <v>33</v>
      </c>
      <c r="E39" s="29"/>
      <c r="F39" s="29"/>
      <c r="G39" s="29"/>
      <c r="H39" s="100">
        <f>SUM(H13,H36,H37,H38)</f>
        <v>227497.05520126026</v>
      </c>
      <c r="I39" s="47">
        <f t="shared" si="2"/>
        <v>0.35327725960063905</v>
      </c>
      <c r="J39" s="110">
        <f>SUM(J13,J36,J37,J38)</f>
        <v>207573.50540904317</v>
      </c>
      <c r="K39" s="31">
        <f t="shared" si="3"/>
        <v>0.35131786641637175</v>
      </c>
      <c r="L39" s="120">
        <f t="shared" si="4"/>
        <v>-19923.549792217091</v>
      </c>
      <c r="M39" s="51">
        <f t="shared" si="5"/>
        <v>-8.757717665660017E-2</v>
      </c>
      <c r="N39" s="59"/>
      <c r="O39" s="100">
        <f>SUM(O13,O36,O37,O38)</f>
        <v>909988.22080504103</v>
      </c>
      <c r="P39" s="100">
        <f t="shared" ref="P39:Q39" si="8">SUM(P13,P36,P37,P38)</f>
        <v>864889.60587101313</v>
      </c>
      <c r="Q39" s="120">
        <f t="shared" si="8"/>
        <v>-45098.614934027835</v>
      </c>
      <c r="R39" s="51">
        <f t="shared" si="7"/>
        <v>-4.9559559017291914E-2</v>
      </c>
      <c r="S39" s="53"/>
    </row>
    <row r="40" spans="1:19" s="61" customFormat="1" ht="6.9" customHeight="1" x14ac:dyDescent="0.25">
      <c r="A40" s="55"/>
      <c r="B40" s="66"/>
      <c r="C40" s="66"/>
      <c r="D40" s="66"/>
      <c r="E40" s="66"/>
      <c r="F40" s="66"/>
      <c r="G40" s="66"/>
      <c r="H40" s="104"/>
      <c r="I40" s="67"/>
      <c r="J40" s="112"/>
      <c r="K40" s="21"/>
      <c r="L40" s="124"/>
      <c r="M40" s="69"/>
      <c r="N40" s="59"/>
      <c r="O40" s="104"/>
      <c r="P40" s="104"/>
      <c r="Q40" s="124"/>
      <c r="R40" s="69"/>
      <c r="S40" s="60"/>
    </row>
    <row r="41" spans="1:19" x14ac:dyDescent="0.25">
      <c r="A41" s="55"/>
      <c r="B41" s="19"/>
      <c r="C41" s="13"/>
      <c r="D41" s="19"/>
      <c r="E41" s="19" t="s">
        <v>34</v>
      </c>
      <c r="F41" s="19"/>
      <c r="G41" s="19"/>
      <c r="H41" s="99">
        <f>'Actual VS Budget_Plan'!H41*3</f>
        <v>125</v>
      </c>
      <c r="I41" s="44">
        <f>H41/$H$4</f>
        <v>1.941108970004604E-4</v>
      </c>
      <c r="J41" s="109">
        <f>'Actual VS Budget_Plan'!K41*3</f>
        <v>26.73</v>
      </c>
      <c r="K41" s="15">
        <f>J41/$J$4</f>
        <v>4.5240487463967548E-5</v>
      </c>
      <c r="L41" s="119">
        <f>J41-H41</f>
        <v>-98.27</v>
      </c>
      <c r="M41" s="16">
        <f>($J41-H41)/H41</f>
        <v>-0.78615999999999997</v>
      </c>
      <c r="N41" s="59"/>
      <c r="O41" s="99">
        <f>'Actual VS Budget_Plan'!H41*12</f>
        <v>500</v>
      </c>
      <c r="P41" s="99">
        <f>'Actual VS Budget_Plan'!K41*12.5</f>
        <v>111.375</v>
      </c>
      <c r="Q41" s="119">
        <f>P41-O41</f>
        <v>-388.625</v>
      </c>
      <c r="R41" s="16">
        <f>(P41-O41)/O41</f>
        <v>-0.77725</v>
      </c>
      <c r="S41" s="53"/>
    </row>
    <row r="42" spans="1:19" x14ac:dyDescent="0.25">
      <c r="A42" s="55"/>
      <c r="B42" s="19"/>
      <c r="C42" s="13"/>
      <c r="D42" s="19"/>
      <c r="E42" s="22" t="s">
        <v>35</v>
      </c>
      <c r="F42" s="22"/>
      <c r="G42" s="22"/>
      <c r="H42" s="102">
        <f>'Actual VS Budget_Plan'!H42*3</f>
        <v>0</v>
      </c>
      <c r="I42" s="45">
        <f>H42/$H$4</f>
        <v>0</v>
      </c>
      <c r="J42" s="111">
        <f>'Actual VS Budget_Plan'!K42*3</f>
        <v>0</v>
      </c>
      <c r="K42" s="18">
        <f>J42/$J$4</f>
        <v>0</v>
      </c>
      <c r="L42" s="122">
        <f>J42-H42</f>
        <v>0</v>
      </c>
      <c r="M42" s="24" t="e">
        <f>($J42-H42)/H42</f>
        <v>#DIV/0!</v>
      </c>
      <c r="N42" s="59"/>
      <c r="O42" s="102">
        <f>'Actual VS Budget_Plan'!H42*12</f>
        <v>0</v>
      </c>
      <c r="P42" s="102">
        <f>'Actual VS Budget_Plan'!K42*12.5</f>
        <v>0</v>
      </c>
      <c r="Q42" s="122">
        <f>P42-O42</f>
        <v>0</v>
      </c>
      <c r="R42" s="24" t="e">
        <f>(P42-O42)/O42</f>
        <v>#DIV/0!</v>
      </c>
      <c r="S42" s="53"/>
    </row>
    <row r="43" spans="1:19" s="61" customFormat="1" x14ac:dyDescent="0.25">
      <c r="A43" s="55"/>
      <c r="B43" s="55"/>
      <c r="C43" s="55"/>
      <c r="D43" s="55"/>
      <c r="E43" s="55"/>
      <c r="F43" s="55"/>
      <c r="G43" s="55"/>
      <c r="H43" s="101">
        <f>H41-H42</f>
        <v>125</v>
      </c>
      <c r="I43" s="92">
        <f>H43/$H$4</f>
        <v>1.941108970004604E-4</v>
      </c>
      <c r="J43" s="113">
        <f>J41-J42</f>
        <v>26.73</v>
      </c>
      <c r="K43" s="27">
        <f>J43/$J$4</f>
        <v>4.5240487463967548E-5</v>
      </c>
      <c r="L43" s="123">
        <f>L41-L42</f>
        <v>-98.27</v>
      </c>
      <c r="M43" s="72">
        <f>($J43-H43)/H43</f>
        <v>-0.78615999999999997</v>
      </c>
      <c r="N43" s="59"/>
      <c r="O43" s="101">
        <f>O41-O42</f>
        <v>500</v>
      </c>
      <c r="P43" s="101">
        <f>P41-P42</f>
        <v>111.375</v>
      </c>
      <c r="Q43" s="101">
        <f>Q41-Q42</f>
        <v>-388.625</v>
      </c>
      <c r="R43" s="72">
        <f>(P43-O43)/O43</f>
        <v>-0.77725</v>
      </c>
      <c r="S43" s="60"/>
    </row>
    <row r="44" spans="1:19" s="61" customFormat="1" ht="6.9" customHeight="1" thickBot="1" x14ac:dyDescent="0.3">
      <c r="A44" s="55"/>
      <c r="B44" s="62"/>
      <c r="C44" s="62"/>
      <c r="D44" s="62"/>
      <c r="E44" s="62"/>
      <c r="F44" s="62"/>
      <c r="G44" s="62"/>
      <c r="H44" s="105"/>
      <c r="I44" s="63"/>
      <c r="J44" s="114"/>
      <c r="K44" s="20"/>
      <c r="L44" s="125"/>
      <c r="M44" s="65"/>
      <c r="N44" s="59"/>
      <c r="O44" s="105"/>
      <c r="P44" s="105"/>
      <c r="Q44" s="125"/>
      <c r="R44" s="65"/>
      <c r="S44" s="60"/>
    </row>
    <row r="45" spans="1:19" ht="24.75" customHeight="1" thickBot="1" x14ac:dyDescent="0.3">
      <c r="A45" s="55"/>
      <c r="B45" s="130" t="s">
        <v>44</v>
      </c>
      <c r="C45" s="131"/>
      <c r="D45" s="131"/>
      <c r="E45" s="131"/>
      <c r="F45" s="131"/>
      <c r="G45" s="132"/>
      <c r="H45" s="106">
        <f>H39+H43</f>
        <v>227622.05520126026</v>
      </c>
      <c r="I45" s="48">
        <f>H45/$H$4</f>
        <v>0.35347137049763955</v>
      </c>
      <c r="J45" s="115">
        <f>J6-J39</f>
        <v>117847.71459095686</v>
      </c>
      <c r="K45" s="35">
        <f>J45/$J$4</f>
        <v>0.19945709145564569</v>
      </c>
      <c r="L45" s="126">
        <f>J45-H45</f>
        <v>-109774.34061030339</v>
      </c>
      <c r="M45" s="52">
        <f>($J45-H45)/H45</f>
        <v>-0.48226583541407025</v>
      </c>
      <c r="N45" s="59"/>
      <c r="O45" s="106">
        <f>O39+O43</f>
        <v>910488.22080504103</v>
      </c>
      <c r="P45" s="106">
        <f t="shared" ref="P45:Q45" si="9">P39+P43</f>
        <v>865000.98087101313</v>
      </c>
      <c r="Q45" s="126">
        <f t="shared" si="9"/>
        <v>-45487.239934027835</v>
      </c>
      <c r="R45" s="52">
        <f>(P45-O45)/O45</f>
        <v>-4.9959174533646032E-2</v>
      </c>
      <c r="S45" s="53"/>
    </row>
    <row r="46" spans="1:19" s="61" customFormat="1" x14ac:dyDescent="0.25">
      <c r="A46" s="55"/>
      <c r="B46" s="55"/>
      <c r="E46" s="19" t="s">
        <v>43</v>
      </c>
      <c r="F46" s="55"/>
      <c r="G46" s="55"/>
      <c r="H46" s="101">
        <f>'Actual VS Budget_Plan'!H46*3</f>
        <v>19026.150000000001</v>
      </c>
      <c r="I46" s="56">
        <f>H46/$H$4</f>
        <v>2.9545464343722481E-2</v>
      </c>
      <c r="J46" s="116">
        <f>'Actual VS Budget_Plan'!K46*3</f>
        <v>19155.689999999999</v>
      </c>
      <c r="K46" s="58">
        <f>J46/$J$4</f>
        <v>3.2420978425314197E-2</v>
      </c>
      <c r="L46" s="121">
        <f>J46-H46</f>
        <v>129.53999999999724</v>
      </c>
      <c r="M46" s="59">
        <f>($J46-H46)/H46</f>
        <v>6.8085240576783654E-3</v>
      </c>
      <c r="N46" s="59"/>
      <c r="O46" s="101">
        <f>'Actual VS Budget_Plan'!H46*12</f>
        <v>76104.600000000006</v>
      </c>
      <c r="P46" s="101">
        <f>'Actual VS Budget_Plan'!K46*12.5</f>
        <v>79815.375</v>
      </c>
      <c r="Q46" s="121">
        <f>P46-O46</f>
        <v>3710.7749999999942</v>
      </c>
      <c r="R46" s="59">
        <f>(P46-O46)/O46</f>
        <v>4.8758879226748368E-2</v>
      </c>
      <c r="S46" s="60"/>
    </row>
    <row r="47" spans="1:19" s="61" customFormat="1" ht="14.4" thickBot="1" x14ac:dyDescent="0.3">
      <c r="A47" s="55"/>
      <c r="B47" s="55"/>
      <c r="D47" s="55"/>
      <c r="E47" s="22" t="s">
        <v>42</v>
      </c>
      <c r="F47" s="73"/>
      <c r="G47" s="73"/>
      <c r="H47" s="107">
        <f>'Actual VS Budget_Plan'!H47*3</f>
        <v>38480.100000000006</v>
      </c>
      <c r="I47" s="74">
        <f>H47/$H$4</f>
        <v>5.9755253821339338E-2</v>
      </c>
      <c r="J47" s="117">
        <f>'Actual VS Budget_Plan'!K47*3</f>
        <v>35968.350000000006</v>
      </c>
      <c r="K47" s="76">
        <f>J47/$J$4</f>
        <v>6.0876381865865969E-2</v>
      </c>
      <c r="L47" s="127">
        <f>J47-H47</f>
        <v>-2511.75</v>
      </c>
      <c r="M47" s="77">
        <f>($J47-H47)/H47</f>
        <v>-6.5273998768194466E-2</v>
      </c>
      <c r="N47" s="59"/>
      <c r="O47" s="107">
        <f>'Actual VS Budget_Plan'!H47*12</f>
        <v>153920.40000000002</v>
      </c>
      <c r="P47" s="107">
        <f>'Actual VS Budget_Plan'!K47*12.5</f>
        <v>149868.125</v>
      </c>
      <c r="Q47" s="127">
        <f>P47-O47</f>
        <v>-4052.2750000000233</v>
      </c>
      <c r="R47" s="77">
        <f>(P47-O47)/O47</f>
        <v>-2.6327082050202719E-2</v>
      </c>
      <c r="S47" s="60"/>
    </row>
    <row r="48" spans="1:19" ht="14.4" thickBot="1" x14ac:dyDescent="0.3">
      <c r="A48" s="55"/>
      <c r="B48" s="32" t="s">
        <v>45</v>
      </c>
      <c r="C48" s="33"/>
      <c r="D48" s="33"/>
      <c r="E48" s="33"/>
      <c r="F48" s="33"/>
      <c r="G48" s="33"/>
      <c r="H48" s="106">
        <f>H45-SUM(H46:H47)</f>
        <v>170115.80520126026</v>
      </c>
      <c r="I48" s="48">
        <f>H48/$H$4</f>
        <v>0.26417065233257775</v>
      </c>
      <c r="J48" s="115">
        <f>J45-SUM(J46:J47)</f>
        <v>62723.674590956856</v>
      </c>
      <c r="K48" s="35">
        <f>J48/$J$4</f>
        <v>0.10615973116446552</v>
      </c>
      <c r="L48" s="126">
        <f>J48-H48</f>
        <v>-107392.1306103034</v>
      </c>
      <c r="M48" s="52">
        <f>($J48-H48)/H48</f>
        <v>-0.63128837725130915</v>
      </c>
      <c r="N48" s="59"/>
      <c r="O48" s="106">
        <f>O45-SUM(O46:O47)</f>
        <v>680463.22080504103</v>
      </c>
      <c r="P48" s="106">
        <f t="shared" ref="P48:Q48" si="10">P45-SUM(P46:P47)</f>
        <v>635317.48087101313</v>
      </c>
      <c r="Q48" s="126">
        <f t="shared" si="10"/>
        <v>-45145.739934027806</v>
      </c>
      <c r="R48" s="52">
        <f>(P48-O48)/O48</f>
        <v>-6.6345598929824542E-2</v>
      </c>
      <c r="S48" s="53"/>
    </row>
    <row r="49" spans="1:19" s="61" customFormat="1" ht="6.9" customHeight="1" x14ac:dyDescent="0.25">
      <c r="A49" s="55"/>
      <c r="B49" s="55"/>
      <c r="C49" s="55"/>
      <c r="D49" s="55"/>
      <c r="E49" s="55"/>
      <c r="F49" s="55"/>
      <c r="G49" s="55"/>
      <c r="H49" s="101"/>
      <c r="I49" s="56"/>
      <c r="J49" s="116"/>
      <c r="K49" s="58"/>
      <c r="L49" s="121"/>
      <c r="M49" s="59"/>
      <c r="N49" s="59"/>
      <c r="O49" s="101"/>
      <c r="P49" s="101"/>
      <c r="Q49" s="121"/>
      <c r="R49" s="59"/>
      <c r="S49" s="60"/>
    </row>
    <row r="50" spans="1:19" s="61" customFormat="1" x14ac:dyDescent="0.25">
      <c r="A50" s="55"/>
      <c r="B50" s="55"/>
      <c r="C50" s="55"/>
      <c r="D50" s="55"/>
      <c r="E50" s="19" t="s">
        <v>46</v>
      </c>
      <c r="F50" s="55"/>
      <c r="G50" s="78"/>
      <c r="H50" s="101">
        <f>'Actual VS Budget_Plan'!H50*3</f>
        <v>51034.741560378083</v>
      </c>
      <c r="I50" s="56">
        <f>H50/$H$4</f>
        <v>7.9251195699773333E-2</v>
      </c>
      <c r="J50" s="116">
        <f>'Actual VS Budget_Plan'!K50*3</f>
        <v>18817.102377287054</v>
      </c>
      <c r="K50" s="58">
        <f>J50/$J$4</f>
        <v>3.184791934933965E-2</v>
      </c>
      <c r="L50" s="121">
        <f>J50-H50</f>
        <v>-32217.639183091029</v>
      </c>
      <c r="M50" s="59">
        <f>($J50-H50)/H50</f>
        <v>-0.63128837725130926</v>
      </c>
      <c r="N50" s="59"/>
      <c r="O50" s="101">
        <f>'Actual VS Budget_Plan'!H50*12</f>
        <v>204138.96624151233</v>
      </c>
      <c r="P50" s="101">
        <f>'Actual VS Budget_Plan'!K50*12.5</f>
        <v>78404.593238696049</v>
      </c>
      <c r="Q50" s="121">
        <f>P50-O50</f>
        <v>-125734.37300281628</v>
      </c>
      <c r="R50" s="59">
        <f>(P50-O50)/O50</f>
        <v>-0.61592539297011384</v>
      </c>
      <c r="S50" s="60"/>
    </row>
    <row r="51" spans="1:19" s="61" customFormat="1" ht="6.9" customHeight="1" thickBot="1" x14ac:dyDescent="0.3">
      <c r="A51" s="55"/>
      <c r="B51" s="55"/>
      <c r="C51" s="55"/>
      <c r="D51" s="55"/>
      <c r="E51" s="55"/>
      <c r="F51" s="55"/>
      <c r="G51" s="55"/>
      <c r="H51" s="101"/>
      <c r="I51" s="56"/>
      <c r="J51" s="116"/>
      <c r="K51" s="58"/>
      <c r="L51" s="121"/>
      <c r="M51" s="59"/>
      <c r="N51" s="59"/>
      <c r="O51" s="101"/>
      <c r="P51" s="101"/>
      <c r="Q51" s="121"/>
      <c r="R51" s="59"/>
      <c r="S51" s="60"/>
    </row>
    <row r="52" spans="1:19" ht="14.4" thickBot="1" x14ac:dyDescent="0.3">
      <c r="A52" s="55"/>
      <c r="B52" s="32" t="s">
        <v>47</v>
      </c>
      <c r="C52" s="33"/>
      <c r="D52" s="33"/>
      <c r="E52" s="33"/>
      <c r="F52" s="33"/>
      <c r="G52" s="33"/>
      <c r="H52" s="106">
        <f>H48-H50</f>
        <v>119081.06364088217</v>
      </c>
      <c r="I52" s="48">
        <f>H52/$H$4</f>
        <v>0.1849194566328044</v>
      </c>
      <c r="J52" s="115">
        <f>J48-J50</f>
        <v>43906.572213669802</v>
      </c>
      <c r="K52" s="35">
        <f>J52/$J$4</f>
        <v>7.4311811815125875E-2</v>
      </c>
      <c r="L52" s="126">
        <f>J52-H52</f>
        <v>-75174.491427212371</v>
      </c>
      <c r="M52" s="52">
        <f>($J52-H52)/H52</f>
        <v>-0.63128837725130904</v>
      </c>
      <c r="N52" s="59"/>
      <c r="O52" s="106">
        <f>O48-O50</f>
        <v>476324.2545635287</v>
      </c>
      <c r="P52" s="106">
        <f t="shared" ref="P52:Q52" si="11">P48-P50</f>
        <v>556912.88763231714</v>
      </c>
      <c r="Q52" s="126">
        <f t="shared" si="11"/>
        <v>80588.633068788477</v>
      </c>
      <c r="R52" s="52">
        <f>(P52-O52)/O52</f>
        <v>0.16918859851601387</v>
      </c>
      <c r="S52" s="54"/>
    </row>
    <row r="54" spans="1:19" ht="30" customHeight="1" x14ac:dyDescent="0.25">
      <c r="H54" s="40"/>
      <c r="I54" s="50"/>
      <c r="J54" s="40"/>
      <c r="K54" s="41"/>
      <c r="L54" s="40"/>
      <c r="M54" s="40"/>
      <c r="N54" s="95"/>
      <c r="O54" s="40"/>
      <c r="P54" s="40"/>
      <c r="Q54" s="40"/>
      <c r="R54" s="40"/>
    </row>
    <row r="55" spans="1:19" ht="30" customHeight="1" x14ac:dyDescent="0.25"/>
    <row r="56" spans="1:19" ht="30" customHeight="1" x14ac:dyDescent="0.25"/>
    <row r="57" spans="1:19" ht="30" customHeight="1" x14ac:dyDescent="0.25"/>
  </sheetData>
  <mergeCells count="1">
    <mergeCell ref="B45:G45"/>
  </mergeCells>
  <conditionalFormatting sqref="M4:N52">
    <cfRule type="iconSet" priority="3">
      <iconSet iconSet="3Arrows">
        <cfvo type="percent" val="0"/>
        <cfvo type="num" val="-0.1"/>
        <cfvo type="num" val="0.1"/>
      </iconSet>
    </cfRule>
  </conditionalFormatting>
  <conditionalFormatting sqref="R4:R52">
    <cfRule type="iconSet" priority="1">
      <iconSet iconSet="3Arrows">
        <cfvo type="percent" val="0"/>
        <cfvo type="num" val="-0.1"/>
        <cfvo type="num" val="0.1"/>
      </iconSet>
    </cfRule>
  </conditionalFormatting>
  <pageMargins left="0.7" right="0.7" top="0.75" bottom="0.75" header="0.1" footer="0.3"/>
  <pageSetup orientation="portrait" r:id="rId1"/>
  <headerFooter>
    <oddHeader>&amp;L&amp;"Arial,Bold"&amp;8 4:29 PM
&amp;"Arial,Bold"&amp;8 04/24/17
&amp;"Arial,Bold"&amp;8 Accrual Basis&amp;C&amp;"Arial,Bold"&amp;12 Informing Change
&amp;"Arial,Bold"&amp;14 Profit &amp;&amp; Loss
&amp;"Arial,Bold"&amp;10 January through March 2017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6</xdr:col>
                <xdr:colOff>91440</xdr:colOff>
                <xdr:row>2</xdr:row>
                <xdr:rowOff>228600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6</xdr:col>
                <xdr:colOff>91440</xdr:colOff>
                <xdr:row>2</xdr:row>
                <xdr:rowOff>228600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Actual VS Budget_Plan</vt:lpstr>
      <vt:lpstr>Actual VS Bud,PP,PY</vt:lpstr>
      <vt:lpstr>YTD &amp; Fcst</vt:lpstr>
      <vt:lpstr>'Actual VS Bud,PP,PY'!Print_Titles</vt:lpstr>
      <vt:lpstr>'Actual VS Budget_Plan'!Print_Titles</vt:lpstr>
      <vt:lpstr>'YTD &amp; Fcst'!Print_Titles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2022-10-14T16:55:23Z</dcterms:created>
  <dcterms:modified xsi:type="dcterms:W3CDTF">2022-10-14T16:55:46Z</dcterms:modified>
</cp:coreProperties>
</file>