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/>
  <xr:revisionPtr revIDLastSave="0" documentId="13_ncr:1_{C0BE3624-9014-48F0-937D-F15A84C7CF32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6" i="1" l="1"/>
  <c r="L45" i="1"/>
  <c r="L39" i="1"/>
  <c r="L38" i="1"/>
  <c r="L40" i="1" s="1"/>
  <c r="F38" i="1"/>
  <c r="F40" i="1" s="1"/>
  <c r="F43" i="1" s="1"/>
  <c r="L19" i="1"/>
  <c r="F15" i="1"/>
  <c r="F18" i="1" s="1"/>
  <c r="L14" i="1"/>
  <c r="F19" i="1" s="1"/>
  <c r="F13" i="1"/>
  <c r="L10" i="1"/>
  <c r="F10" i="1"/>
  <c r="L8" i="1"/>
  <c r="F8" i="1"/>
  <c r="F20" i="1" l="1"/>
  <c r="L20" i="1"/>
  <c r="L21" i="1" s="1"/>
  <c r="L46" i="1" s="1"/>
  <c r="L47" i="1" s="1"/>
  <c r="L18" i="1"/>
  <c r="L25" i="1"/>
  <c r="F45" i="1" s="1"/>
  <c r="F29" i="1"/>
  <c r="F31" i="1" s="1"/>
  <c r="F26" i="1" l="1"/>
  <c r="F21" i="1"/>
  <c r="F24" i="1" s="1"/>
  <c r="F32" i="1"/>
  <c r="F33" i="1"/>
  <c r="L35" i="1" s="1"/>
  <c r="F44" i="1" l="1"/>
  <c r="F48" i="1" s="1"/>
  <c r="F35" i="1"/>
  <c r="F34" i="1"/>
  <c r="L31" i="1"/>
  <c r="F47" i="1" s="1"/>
  <c r="F49" i="1" l="1"/>
  <c r="F50" i="1"/>
  <c r="L43" i="1" s="1"/>
  <c r="L49" i="1" s="1"/>
  <c r="L50" i="1" s="1"/>
</calcChain>
</file>

<file path=xl/sharedStrings.xml><?xml version="1.0" encoding="utf-8"?>
<sst xmlns="http://schemas.openxmlformats.org/spreadsheetml/2006/main" count="87" uniqueCount="72">
  <si>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</si>
  <si>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</si>
  <si>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</si>
  <si>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</si>
  <si>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</si>
  <si>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</si>
  <si>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</si>
  <si>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Merger Model</t>
  </si>
  <si>
    <t>($ in millions except per share figures)</t>
  </si>
  <si>
    <t>Acquirer Financial Profile</t>
  </si>
  <si>
    <t>Target Financial Profile</t>
  </si>
  <si>
    <t>Fully Diluted Shares Outstanding</t>
  </si>
  <si>
    <t>Current Share Price</t>
  </si>
  <si>
    <t>Equity Value</t>
  </si>
  <si>
    <r>
      <t xml:space="preserve">Forecasted Earnings Per Share (EPS) </t>
    </r>
    <r>
      <rPr>
        <vertAlign val="subscript"/>
        <sz val="10"/>
        <color theme="1"/>
        <rFont val="Arial"/>
        <family val="2"/>
      </rPr>
      <t>t + 1</t>
    </r>
  </si>
  <si>
    <t>P/E Multiple</t>
  </si>
  <si>
    <t>Transaction Assumptions</t>
  </si>
  <si>
    <t>Form of Consideration</t>
  </si>
  <si>
    <t>Offer Price Per Share</t>
  </si>
  <si>
    <t>% Stock</t>
  </si>
  <si>
    <t>% Offer Premium</t>
  </si>
  <si>
    <t>% Cash</t>
  </si>
  <si>
    <t>Offer Value</t>
  </si>
  <si>
    <t>Cash Consideration (All-Debt Funded)</t>
  </si>
  <si>
    <t>Stock Consideration</t>
  </si>
  <si>
    <t>Total Debt Financing</t>
  </si>
  <si>
    <t>Financing Fee</t>
  </si>
  <si>
    <t>Number of Acquirer Shares Issued</t>
  </si>
  <si>
    <t>Financing Fee % Total Debt</t>
  </si>
  <si>
    <t>Borrowing Term</t>
  </si>
  <si>
    <t>Deal Assumptions</t>
  </si>
  <si>
    <t>Financing Fee Amortization</t>
  </si>
  <si>
    <t>Synergies, net</t>
  </si>
  <si>
    <t>% Interest Rate</t>
  </si>
  <si>
    <t>Transaction Fees</t>
  </si>
  <si>
    <t>Annual Interest Expense</t>
  </si>
  <si>
    <t>Transaction Fees % Offer Value</t>
  </si>
  <si>
    <t>Purchase Price Accounting</t>
  </si>
  <si>
    <t>Asset Write-Ups</t>
  </si>
  <si>
    <t>% Allocation to PP&amp;E</t>
  </si>
  <si>
    <t>Less: Net Tangible Book Value</t>
  </si>
  <si>
    <t>Useful Life Assumption</t>
  </si>
  <si>
    <t>Purchase Premium</t>
  </si>
  <si>
    <t>Incremental Depreciation</t>
  </si>
  <si>
    <t>Less: PP&amp;E Write-Up</t>
  </si>
  <si>
    <t>Less: Intangibles Write-Up</t>
  </si>
  <si>
    <t>% Allocation to Intangibles</t>
  </si>
  <si>
    <t>Plus: Deferred Tax Liability (DTL)</t>
  </si>
  <si>
    <t>Goodwill Created</t>
  </si>
  <si>
    <t>Incremental Amortization</t>
  </si>
  <si>
    <t>Accretion/Dilution Analysis</t>
  </si>
  <si>
    <t>Acquirer Standalone Net Income</t>
  </si>
  <si>
    <t>Target Standalone Net Income</t>
  </si>
  <si>
    <t>% Tax Rate</t>
  </si>
  <si>
    <t>Earnings Before Taxes (EBT)</t>
  </si>
  <si>
    <t>Pro Forma Financials</t>
  </si>
  <si>
    <t xml:space="preserve">Pro Forma EPS </t>
  </si>
  <si>
    <t>Consolidated EBT</t>
  </si>
  <si>
    <t>Pro Forma Net Income</t>
  </si>
  <si>
    <t>Less: Interest Expense and Financing Fees</t>
  </si>
  <si>
    <t>Less: Transaction Fees</t>
  </si>
  <si>
    <t>Pre-Deal Acquirer Shares Outstanding</t>
  </si>
  <si>
    <t>Plus: Synergies, net</t>
  </si>
  <si>
    <t>Plus: New Shares Issuances</t>
  </si>
  <si>
    <t>Less: Incremental Depreciation</t>
  </si>
  <si>
    <t>Pro Forma Diluted Shares</t>
  </si>
  <si>
    <t>Pro Forma Adjusted EBT</t>
  </si>
  <si>
    <t>Less: Taxes</t>
  </si>
  <si>
    <t>Pro Forma EPS</t>
  </si>
  <si>
    <t>% Accretion / (Dilution)</t>
  </si>
  <si>
    <t>Merger Model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</si>
  <si>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Merger Model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</si>
</sst>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);\(#,##0\);\-\-_);@_)"/>
    <numFmt numFmtId="165" formatCode="&quot;$&quot;#,##0.00_);\(&quot;$&quot;#,##0.00\);\-\-_);@_)"/>
    <numFmt numFmtId="166" formatCode="&quot;$&quot;#,##0_);\(&quot;$&quot;#,##0\);\-\-_);@_)"/>
    <numFmt numFmtId="167" formatCode="0.0&quot;x&quot;_)"/>
    <numFmt numFmtId="168" formatCode="#,##0.0%_);\(#,##0.0%\);\-\-_);@_)"/>
    <numFmt numFmtId="169" formatCode="0\ &quot;Years&quot;_)"/>
  </numFmts>
  <fonts count="27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vertAlign val="subscript"/>
      <sz val="10"/>
      <color theme="1"/>
      <name val="Arial"/>
      <family val="2"/>
    </font>
    <font>
      <b/>
      <sz val="10"/>
      <color rgb="FF0000FF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</borders>
  <cellStyleXfs count="11">
    <xf numFmtId="0" fontId="0" fillId="0" borderId="0"/>
    <xf numFmtId="0" fontId="6" fillId="2" borderId="1" applyNumberFormat="0" applyAlignment="0" applyProtection="0"/>
    <xf numFmtId="0" fontId="4" fillId="3" borderId="0" applyNumberFormat="0" applyBorder="0" applyAlignment="0" applyProtection="0"/>
    <xf numFmtId="0" fontId="3" fillId="4" borderId="0" applyNumberFormat="0" applyBorder="0" applyAlignment="0" applyProtection="0"/>
    <xf numFmtId="0" fontId="5" fillId="5" borderId="0" applyNumberFormat="0" applyBorder="0" applyAlignment="0" applyProtection="0"/>
    <xf numFmtId="0" fontId="8" fillId="6" borderId="2" applyNumberFormat="0" applyAlignment="0" applyProtection="0"/>
    <xf numFmtId="0" fontId="11" fillId="7" borderId="2" applyNumberFormat="0" applyAlignment="0" applyProtection="0"/>
    <xf numFmtId="0" fontId="9" fillId="0" borderId="3" applyNumberFormat="0" applyFill="0" applyAlignment="0" applyProtection="0"/>
    <xf numFmtId="0" fontId="7" fillId="8" borderId="4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ont="0" applyFill="0" applyBorder="0" applyAlignment="0" applyProtection="0"/>
  </cellStyleXfs>
  <cellXfs count="94">
    <xf numFmtId="0" fontId="0" fillId="0" borderId="0" xfId="0"/>
    <xf numFmtId="164" fontId="2" fillId="9" borderId="0" xfId="0" applyNumberFormat="1" applyFont="1" applyFill="1"/>
    <xf numFmtId="49" fontId="2" fillId="10" borderId="5" xfId="0" applyNumberFormat="1" applyFont="1" applyFill="1" applyBorder="1"/>
    <xf numFmtId="49" fontId="2" fillId="10" borderId="6" xfId="0" applyNumberFormat="1" applyFont="1" applyFill="1" applyBorder="1"/>
    <xf numFmtId="49" fontId="12" fillId="10" borderId="7" xfId="0" applyNumberFormat="1" applyFont="1" applyFill="1" applyBorder="1"/>
    <xf numFmtId="49" fontId="12" fillId="11" borderId="5" xfId="0" applyNumberFormat="1" applyFont="1" applyFill="1" applyBorder="1"/>
    <xf numFmtId="49" fontId="12" fillId="11" borderId="6" xfId="0" applyNumberFormat="1" applyFont="1" applyFill="1" applyBorder="1"/>
    <xf numFmtId="49" fontId="2" fillId="11" borderId="7" xfId="0" applyNumberFormat="1" applyFont="1" applyFill="1" applyBorder="1"/>
    <xf numFmtId="49" fontId="2" fillId="10" borderId="8" xfId="0" applyNumberFormat="1" applyFont="1" applyFill="1" applyBorder="1"/>
    <xf numFmtId="49" fontId="12" fillId="10" borderId="10" xfId="0" applyNumberFormat="1" applyFont="1" applyFill="1" applyBorder="1"/>
    <xf numFmtId="49" fontId="12" fillId="11" borderId="8" xfId="0" applyNumberFormat="1" applyFont="1" applyFill="1" applyBorder="1"/>
    <xf numFmtId="49" fontId="2" fillId="11" borderId="10" xfId="0" applyNumberFormat="1" applyFont="1" applyFill="1" applyBorder="1"/>
    <xf numFmtId="49" fontId="2" fillId="10" borderId="0" xfId="0" applyNumberFormat="1" applyFont="1" applyFill="1"/>
    <xf numFmtId="49" fontId="17" fillId="11" borderId="0" xfId="0" applyNumberFormat="1" applyFont="1" applyFill="1" applyAlignment="1">
      <alignment vertical="center" wrapText="1"/>
    </xf>
    <xf numFmtId="49" fontId="12" fillId="11" borderId="8" xfId="0" applyNumberFormat="1" applyFont="1" applyFill="1" applyBorder="1" applyAlignment="1">
      <alignment horizontal="center" wrapText="1"/>
    </xf>
    <xf numFmtId="49" fontId="2" fillId="10" borderId="0" xfId="0" applyNumberFormat="1" applyFont="1" applyFill="1" applyAlignment="1">
      <alignment horizontal="center" wrapText="1"/>
    </xf>
    <xf numFmtId="49" fontId="12" fillId="11" borderId="0" xfId="0" applyNumberFormat="1" applyFont="1" applyFill="1"/>
    <xf numFmtId="49" fontId="12" fillId="11" borderId="8" xfId="0" applyNumberFormat="1" applyFont="1" applyFill="1" applyBorder="1" applyAlignment="1">
      <alignment vertical="center"/>
    </xf>
    <xf numFmtId="49" fontId="21" fillId="11" borderId="16" xfId="0" applyNumberFormat="1" applyFont="1" applyFill="1" applyBorder="1" applyAlignment="1" applyProtection="1">
      <alignment vertical="center"/>
      <protection locked="0"/>
    </xf>
    <xf numFmtId="49" fontId="2" fillId="11" borderId="10" xfId="0" applyNumberFormat="1" applyFont="1" applyFill="1" applyBorder="1" applyAlignment="1">
      <alignment vertical="center"/>
    </xf>
    <xf numFmtId="49" fontId="22" fillId="11" borderId="0" xfId="0" applyNumberFormat="1" applyFont="1" applyFill="1" applyAlignment="1" applyProtection="1">
      <alignment vertical="center"/>
      <protection locked="0"/>
    </xf>
    <xf numFmtId="49" fontId="21" fillId="11" borderId="10" xfId="0" applyNumberFormat="1" applyFont="1" applyFill="1" applyBorder="1" applyAlignment="1" applyProtection="1">
      <alignment vertical="center"/>
      <protection locked="0"/>
    </xf>
    <xf numFmtId="49" fontId="12" fillId="10" borderId="10" xfId="0" applyNumberFormat="1" applyFont="1" applyFill="1" applyBorder="1" applyAlignment="1">
      <alignment horizontal="center"/>
    </xf>
    <xf numFmtId="49" fontId="12" fillId="0" borderId="0" xfId="0" applyNumberFormat="1" applyFont="1"/>
    <xf numFmtId="49" fontId="12" fillId="10" borderId="12" xfId="0" applyNumberFormat="1" applyFont="1" applyFill="1" applyBorder="1"/>
    <xf numFmtId="49" fontId="12" fillId="10" borderId="13" xfId="0" applyNumberFormat="1" applyFont="1" applyFill="1" applyBorder="1"/>
    <xf numFmtId="49" fontId="12" fillId="10" borderId="15" xfId="0" applyNumberFormat="1" applyFont="1" applyFill="1" applyBorder="1"/>
    <xf numFmtId="49" fontId="12" fillId="11" borderId="12" xfId="0" applyNumberFormat="1" applyFont="1" applyFill="1" applyBorder="1"/>
    <xf numFmtId="49" fontId="12" fillId="11" borderId="13" xfId="0" applyNumberFormat="1" applyFont="1" applyFill="1" applyBorder="1"/>
    <xf numFmtId="49" fontId="2" fillId="11" borderId="15" xfId="0" applyNumberFormat="1" applyFont="1" applyFill="1" applyBorder="1"/>
    <xf numFmtId="49" fontId="15" fillId="11" borderId="0" xfId="0" applyNumberFormat="1" applyFont="1" applyFill="1" applyAlignment="1">
      <alignment horizontal="center" vertical="center" wrapText="1"/>
    </xf>
    <xf numFmtId="49" fontId="14" fillId="11" borderId="0" xfId="0" applyNumberFormat="1" applyFont="1" applyFill="1" applyAlignment="1">
      <alignment horizontal="center" vertical="center"/>
    </xf>
    <xf numFmtId="49" fontId="13" fillId="11" borderId="14" xfId="0" applyNumberFormat="1" applyFont="1" applyFill="1" applyBorder="1" applyAlignment="1">
      <alignment horizontal="center" vertical="center"/>
    </xf>
    <xf numFmtId="49" fontId="13" fillId="11" borderId="13" xfId="0" applyNumberFormat="1" applyFont="1" applyFill="1" applyBorder="1" applyAlignment="1">
      <alignment horizontal="center" vertical="center"/>
    </xf>
    <xf numFmtId="49" fontId="13" fillId="11" borderId="12" xfId="0" applyNumberFormat="1" applyFont="1" applyFill="1" applyBorder="1" applyAlignment="1">
      <alignment horizontal="center" vertical="center"/>
    </xf>
    <xf numFmtId="49" fontId="13" fillId="11" borderId="11" xfId="0" applyNumberFormat="1" applyFont="1" applyFill="1" applyBorder="1" applyAlignment="1">
      <alignment horizontal="center" vertical="center"/>
    </xf>
    <xf numFmtId="49" fontId="13" fillId="11" borderId="0" xfId="0" applyNumberFormat="1" applyFont="1" applyFill="1" applyAlignment="1">
      <alignment horizontal="center" vertical="center"/>
    </xf>
    <xf numFmtId="49" fontId="13" fillId="11" borderId="8" xfId="0" applyNumberFormat="1" applyFont="1" applyFill="1" applyBorder="1" applyAlignment="1">
      <alignment horizontal="center" vertical="center"/>
    </xf>
    <xf numFmtId="49" fontId="13" fillId="11" borderId="9" xfId="0" applyNumberFormat="1" applyFont="1" applyFill="1" applyBorder="1" applyAlignment="1">
      <alignment horizontal="center" vertical="center"/>
    </xf>
    <xf numFmtId="49" fontId="13" fillId="11" borderId="6" xfId="0" applyNumberFormat="1" applyFont="1" applyFill="1" applyBorder="1" applyAlignment="1">
      <alignment horizontal="center" vertical="center"/>
    </xf>
    <xf numFmtId="49" fontId="13" fillId="11" borderId="5" xfId="0" applyNumberFormat="1" applyFont="1" applyFill="1" applyBorder="1" applyAlignment="1">
      <alignment horizontal="center" vertical="center"/>
    </xf>
    <xf numFmtId="49" fontId="22" fillId="11" borderId="0" xfId="0" applyNumberFormat="1" applyFont="1" applyFill="1" applyAlignment="1" applyProtection="1">
      <alignment horizontal="left" vertical="center"/>
      <protection locked="0"/>
    </xf>
    <xf numFmtId="49" fontId="19" fillId="10" borderId="15" xfId="10" applyNumberFormat="1" applyFont="1" applyFill="1" applyBorder="1" applyAlignment="1" applyProtection="1">
      <alignment horizontal="center" vertical="center"/>
      <protection locked="0"/>
    </xf>
    <xf numFmtId="49" fontId="19" fillId="10" borderId="13" xfId="10" applyNumberFormat="1" applyFont="1" applyFill="1" applyBorder="1" applyAlignment="1" applyProtection="1">
      <alignment horizontal="center" vertical="center"/>
      <protection locked="0"/>
    </xf>
    <xf numFmtId="49" fontId="19" fillId="10" borderId="12" xfId="10" applyNumberFormat="1" applyFont="1" applyFill="1" applyBorder="1" applyAlignment="1" applyProtection="1">
      <alignment horizontal="center" vertical="center"/>
      <protection locked="0"/>
    </xf>
    <xf numFmtId="49" fontId="19" fillId="10" borderId="10" xfId="10" applyNumberFormat="1" applyFont="1" applyFill="1" applyBorder="1" applyAlignment="1" applyProtection="1">
      <alignment horizontal="center" vertical="center"/>
      <protection locked="0"/>
    </xf>
    <xf numFmtId="49" fontId="19" fillId="10" borderId="0" xfId="10" applyNumberFormat="1" applyFont="1" applyFill="1" applyBorder="1" applyAlignment="1" applyProtection="1">
      <alignment horizontal="center" vertical="center"/>
      <protection locked="0"/>
    </xf>
    <xf numFmtId="49" fontId="19" fillId="10" borderId="8" xfId="10" applyNumberFormat="1" applyFont="1" applyFill="1" applyBorder="1" applyAlignment="1" applyProtection="1">
      <alignment horizontal="center" vertical="center"/>
      <protection locked="0"/>
    </xf>
    <xf numFmtId="49" fontId="19" fillId="10" borderId="7" xfId="10" applyNumberFormat="1" applyFont="1" applyFill="1" applyBorder="1" applyAlignment="1" applyProtection="1">
      <alignment horizontal="center" vertical="center"/>
      <protection locked="0"/>
    </xf>
    <xf numFmtId="49" fontId="19" fillId="10" borderId="6" xfId="10" applyNumberFormat="1" applyFont="1" applyFill="1" applyBorder="1" applyAlignment="1" applyProtection="1">
      <alignment horizontal="center" vertical="center"/>
      <protection locked="0"/>
    </xf>
    <xf numFmtId="49" fontId="19" fillId="10" borderId="5" xfId="1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/>
    <xf numFmtId="49" fontId="23" fillId="9" borderId="0" xfId="0" applyNumberFormat="1" applyFont="1" applyFill="1"/>
    <xf numFmtId="164" fontId="23" fillId="9" borderId="0" xfId="0" applyNumberFormat="1" applyFont="1" applyFill="1"/>
    <xf numFmtId="164" fontId="23" fillId="0" borderId="0" xfId="0" applyNumberFormat="1" applyFont="1"/>
    <xf numFmtId="164" fontId="1" fillId="0" borderId="17" xfId="0" quotePrefix="1" applyNumberFormat="1" applyFont="1" applyBorder="1"/>
    <xf numFmtId="49" fontId="23" fillId="12" borderId="0" xfId="0" applyNumberFormat="1" applyFont="1" applyFill="1"/>
    <xf numFmtId="164" fontId="23" fillId="12" borderId="0" xfId="0" applyNumberFormat="1" applyFont="1" applyFill="1"/>
    <xf numFmtId="49" fontId="1" fillId="0" borderId="18" xfId="0" applyNumberFormat="1" applyFont="1" applyBorder="1"/>
    <xf numFmtId="164" fontId="1" fillId="0" borderId="18" xfId="0" applyNumberFormat="1" applyFont="1" applyBorder="1"/>
    <xf numFmtId="164" fontId="24" fillId="0" borderId="18" xfId="0" applyNumberFormat="1" applyFont="1" applyBorder="1"/>
    <xf numFmtId="49" fontId="1" fillId="0" borderId="0" xfId="0" applyNumberFormat="1" applyFont="1"/>
    <xf numFmtId="165" fontId="24" fillId="0" borderId="0" xfId="0" applyNumberFormat="1" applyFont="1"/>
    <xf numFmtId="49" fontId="23" fillId="0" borderId="18" xfId="0" applyNumberFormat="1" applyFont="1" applyBorder="1"/>
    <xf numFmtId="164" fontId="23" fillId="0" borderId="18" xfId="0" applyNumberFormat="1" applyFont="1" applyBorder="1"/>
    <xf numFmtId="166" fontId="23" fillId="0" borderId="18" xfId="0" applyNumberFormat="1" applyFont="1" applyBorder="1"/>
    <xf numFmtId="167" fontId="23" fillId="0" borderId="18" xfId="0" applyNumberFormat="1" applyFont="1" applyBorder="1"/>
    <xf numFmtId="165" fontId="1" fillId="0" borderId="18" xfId="0" applyNumberFormat="1" applyFont="1" applyBorder="1"/>
    <xf numFmtId="168" fontId="24" fillId="0" borderId="18" xfId="0" applyNumberFormat="1" applyFont="1" applyBorder="1"/>
    <xf numFmtId="49" fontId="1" fillId="0" borderId="0" xfId="0" applyNumberFormat="1" applyFont="1" applyAlignment="1">
      <alignment horizontal="left"/>
    </xf>
    <xf numFmtId="168" fontId="24" fillId="0" borderId="0" xfId="0" applyNumberFormat="1" applyFont="1"/>
    <xf numFmtId="168" fontId="1" fillId="0" borderId="0" xfId="0" applyNumberFormat="1" applyFont="1"/>
    <xf numFmtId="166" fontId="1" fillId="0" borderId="18" xfId="0" applyNumberFormat="1" applyFont="1" applyBorder="1"/>
    <xf numFmtId="166" fontId="1" fillId="0" borderId="0" xfId="0" applyNumberFormat="1" applyFont="1"/>
    <xf numFmtId="164" fontId="24" fillId="0" borderId="0" xfId="0" applyNumberFormat="1" applyFont="1" applyAlignment="1">
      <alignment horizontal="center"/>
    </xf>
    <xf numFmtId="168" fontId="24" fillId="0" borderId="0" xfId="0" applyNumberFormat="1" applyFont="1" applyAlignment="1">
      <alignment horizontal="right"/>
    </xf>
    <xf numFmtId="169" fontId="24" fillId="0" borderId="0" xfId="0" applyNumberFormat="1" applyFont="1"/>
    <xf numFmtId="164" fontId="26" fillId="0" borderId="18" xfId="0" applyNumberFormat="1" applyFont="1" applyBorder="1" applyAlignment="1">
      <alignment horizontal="center"/>
    </xf>
    <xf numFmtId="166" fontId="21" fillId="0" borderId="18" xfId="0" applyNumberFormat="1" applyFont="1" applyBorder="1" applyAlignment="1">
      <alignment horizontal="right"/>
    </xf>
    <xf numFmtId="166" fontId="24" fillId="0" borderId="18" xfId="0" applyNumberFormat="1" applyFont="1" applyBorder="1"/>
    <xf numFmtId="168" fontId="24" fillId="0" borderId="18" xfId="0" applyNumberFormat="1" applyFont="1" applyBorder="1" applyAlignment="1">
      <alignment horizontal="right"/>
    </xf>
    <xf numFmtId="164" fontId="24" fillId="0" borderId="0" xfId="0" applyNumberFormat="1" applyFont="1"/>
    <xf numFmtId="164" fontId="24" fillId="0" borderId="0" xfId="0" applyNumberFormat="1" applyFont="1" applyAlignment="1">
      <alignment horizontal="right"/>
    </xf>
    <xf numFmtId="164" fontId="23" fillId="0" borderId="18" xfId="0" applyNumberFormat="1" applyFont="1" applyBorder="1" applyAlignment="1">
      <alignment horizontal="right"/>
    </xf>
    <xf numFmtId="164" fontId="12" fillId="0" borderId="0" xfId="0" applyNumberFormat="1" applyFont="1"/>
    <xf numFmtId="49" fontId="23" fillId="13" borderId="19" xfId="0" applyNumberFormat="1" applyFont="1" applyFill="1" applyBorder="1"/>
    <xf numFmtId="49" fontId="23" fillId="13" borderId="20" xfId="0" applyNumberFormat="1" applyFont="1" applyFill="1" applyBorder="1"/>
    <xf numFmtId="164" fontId="23" fillId="13" borderId="20" xfId="0" applyNumberFormat="1" applyFont="1" applyFill="1" applyBorder="1"/>
    <xf numFmtId="165" fontId="21" fillId="13" borderId="21" xfId="0" applyNumberFormat="1" applyFont="1" applyFill="1" applyBorder="1"/>
    <xf numFmtId="49" fontId="23" fillId="13" borderId="22" xfId="0" applyNumberFormat="1" applyFont="1" applyFill="1" applyBorder="1"/>
    <xf numFmtId="49" fontId="23" fillId="13" borderId="23" xfId="0" applyNumberFormat="1" applyFont="1" applyFill="1" applyBorder="1"/>
    <xf numFmtId="164" fontId="23" fillId="13" borderId="23" xfId="0" applyNumberFormat="1" applyFont="1" applyFill="1" applyBorder="1"/>
    <xf numFmtId="168" fontId="23" fillId="13" borderId="24" xfId="0" applyNumberFormat="1" applyFont="1" applyFill="1" applyBorder="1"/>
    <xf numFmtId="49" fontId="1" fillId="0" borderId="17" xfId="0" quotePrefix="1" applyNumberFormat="1" applyFont="1" applyBorder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merger-model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2" t="s">
        <v>6</v>
      </c>
      <c r="O3" s="33"/>
      <c r="P3" s="33"/>
      <c r="Q3" s="33"/>
      <c r="R3" s="33"/>
      <c r="S3" s="33"/>
      <c r="T3" s="33"/>
      <c r="U3" s="34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5"/>
      <c r="O4" s="36"/>
      <c r="P4" s="36"/>
      <c r="Q4" s="36"/>
      <c r="R4" s="36"/>
      <c r="S4" s="36"/>
      <c r="T4" s="36"/>
      <c r="U4" s="37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5"/>
      <c r="O5" s="36"/>
      <c r="P5" s="36"/>
      <c r="Q5" s="36"/>
      <c r="R5" s="36"/>
      <c r="S5" s="36"/>
      <c r="T5" s="36"/>
      <c r="U5" s="37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38"/>
      <c r="O6" s="39"/>
      <c r="P6" s="39"/>
      <c r="Q6" s="39"/>
      <c r="R6" s="39"/>
      <c r="S6" s="39"/>
      <c r="T6" s="39"/>
      <c r="U6" s="40"/>
      <c r="V6" s="8"/>
    </row>
    <row r="7" spans="2:22" ht="13.35" customHeight="1" x14ac:dyDescent="0.2">
      <c r="B7" s="19"/>
      <c r="C7" s="41" t="s">
        <v>70</v>
      </c>
      <c r="D7" s="41"/>
      <c r="E7" s="41"/>
      <c r="F7" s="41"/>
      <c r="G7" s="41"/>
      <c r="H7" s="41"/>
      <c r="I7" s="41"/>
      <c r="J7" s="41"/>
      <c r="K7" s="4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41"/>
      <c r="D8" s="41"/>
      <c r="E8" s="41"/>
      <c r="F8" s="41"/>
      <c r="G8" s="41"/>
      <c r="H8" s="41"/>
      <c r="I8" s="41"/>
      <c r="J8" s="41"/>
      <c r="K8" s="41"/>
      <c r="L8" s="17"/>
      <c r="M8" s="9"/>
      <c r="N8" s="32" t="s">
        <v>5</v>
      </c>
      <c r="O8" s="33"/>
      <c r="P8" s="33"/>
      <c r="Q8" s="33"/>
      <c r="R8" s="33"/>
      <c r="S8" s="33"/>
      <c r="T8" s="33"/>
      <c r="U8" s="34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5"/>
      <c r="O9" s="36"/>
      <c r="P9" s="36"/>
      <c r="Q9" s="36"/>
      <c r="R9" s="36"/>
      <c r="S9" s="36"/>
      <c r="T9" s="36"/>
      <c r="U9" s="37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5"/>
      <c r="O10" s="36"/>
      <c r="P10" s="36"/>
      <c r="Q10" s="36"/>
      <c r="R10" s="36"/>
      <c r="S10" s="36"/>
      <c r="T10" s="36"/>
      <c r="U10" s="37"/>
      <c r="V10" s="8"/>
    </row>
    <row r="11" spans="2:22" ht="13.35" customHeight="1" x14ac:dyDescent="0.2">
      <c r="B11" s="11"/>
      <c r="C11" s="42" t="s">
        <v>71</v>
      </c>
      <c r="D11" s="43"/>
      <c r="E11" s="43"/>
      <c r="F11" s="43"/>
      <c r="G11" s="43"/>
      <c r="H11" s="43"/>
      <c r="I11" s="43"/>
      <c r="J11" s="43"/>
      <c r="K11" s="44"/>
      <c r="L11" s="10"/>
      <c r="M11" s="9"/>
      <c r="N11" s="38"/>
      <c r="O11" s="39"/>
      <c r="P11" s="39"/>
      <c r="Q11" s="39"/>
      <c r="R11" s="39"/>
      <c r="S11" s="39"/>
      <c r="T11" s="39"/>
      <c r="U11" s="40"/>
      <c r="V11" s="8"/>
    </row>
    <row r="12" spans="2:22" ht="13.35" customHeight="1" x14ac:dyDescent="0.2">
      <c r="B12" s="11"/>
      <c r="C12" s="45"/>
      <c r="D12" s="46"/>
      <c r="E12" s="46"/>
      <c r="F12" s="46"/>
      <c r="G12" s="46"/>
      <c r="H12" s="46"/>
      <c r="I12" s="46"/>
      <c r="J12" s="46"/>
      <c r="K12" s="4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45"/>
      <c r="D13" s="46"/>
      <c r="E13" s="46"/>
      <c r="F13" s="46"/>
      <c r="G13" s="46"/>
      <c r="H13" s="46"/>
      <c r="I13" s="46"/>
      <c r="J13" s="46"/>
      <c r="K13" s="47"/>
      <c r="L13" s="10"/>
      <c r="M13" s="9"/>
      <c r="N13" s="32" t="s">
        <v>4</v>
      </c>
      <c r="O13" s="33"/>
      <c r="P13" s="33"/>
      <c r="Q13" s="33"/>
      <c r="R13" s="33"/>
      <c r="S13" s="33"/>
      <c r="T13" s="33"/>
      <c r="U13" s="34"/>
      <c r="V13" s="8"/>
    </row>
    <row r="14" spans="2:22" ht="13.35" customHeight="1" x14ac:dyDescent="0.2">
      <c r="B14" s="11"/>
      <c r="C14" s="45"/>
      <c r="D14" s="46"/>
      <c r="E14" s="46"/>
      <c r="F14" s="46"/>
      <c r="G14" s="46"/>
      <c r="H14" s="46"/>
      <c r="I14" s="46"/>
      <c r="J14" s="46"/>
      <c r="K14" s="47"/>
      <c r="L14" s="14"/>
      <c r="M14" s="9"/>
      <c r="N14" s="35"/>
      <c r="O14" s="36"/>
      <c r="P14" s="36"/>
      <c r="Q14" s="36"/>
      <c r="R14" s="36"/>
      <c r="S14" s="36"/>
      <c r="T14" s="36"/>
      <c r="U14" s="37"/>
      <c r="V14" s="8"/>
    </row>
    <row r="15" spans="2:22" ht="13.35" customHeight="1" x14ac:dyDescent="0.2">
      <c r="B15" s="11"/>
      <c r="C15" s="45"/>
      <c r="D15" s="46"/>
      <c r="E15" s="46"/>
      <c r="F15" s="46"/>
      <c r="G15" s="46"/>
      <c r="H15" s="46"/>
      <c r="I15" s="46"/>
      <c r="J15" s="46"/>
      <c r="K15" s="47"/>
      <c r="L15" s="10"/>
      <c r="M15" s="9"/>
      <c r="N15" s="35"/>
      <c r="O15" s="36"/>
      <c r="P15" s="36"/>
      <c r="Q15" s="36"/>
      <c r="R15" s="36"/>
      <c r="S15" s="36"/>
      <c r="T15" s="36"/>
      <c r="U15" s="37"/>
      <c r="V15" s="8"/>
    </row>
    <row r="16" spans="2:22" ht="13.35" customHeight="1" x14ac:dyDescent="0.2">
      <c r="B16" s="11"/>
      <c r="C16" s="48"/>
      <c r="D16" s="49"/>
      <c r="E16" s="49"/>
      <c r="F16" s="49"/>
      <c r="G16" s="49"/>
      <c r="H16" s="49"/>
      <c r="I16" s="49"/>
      <c r="J16" s="49"/>
      <c r="K16" s="50"/>
      <c r="L16" s="10"/>
      <c r="M16" s="9"/>
      <c r="N16" s="38"/>
      <c r="O16" s="39"/>
      <c r="P16" s="39"/>
      <c r="Q16" s="39"/>
      <c r="R16" s="39"/>
      <c r="S16" s="39"/>
      <c r="T16" s="39"/>
      <c r="U16" s="40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30" t="s">
        <v>3</v>
      </c>
      <c r="D18" s="30"/>
      <c r="E18" s="30"/>
      <c r="F18" s="30"/>
      <c r="G18" s="30"/>
      <c r="H18" s="30"/>
      <c r="I18" s="30"/>
      <c r="J18" s="30"/>
      <c r="K18" s="30"/>
      <c r="L18" s="10"/>
      <c r="M18" s="9"/>
      <c r="N18" s="32" t="s">
        <v>2</v>
      </c>
      <c r="O18" s="33"/>
      <c r="P18" s="33"/>
      <c r="Q18" s="33"/>
      <c r="R18" s="33"/>
      <c r="S18" s="33"/>
      <c r="T18" s="33"/>
      <c r="U18" s="34"/>
      <c r="V18" s="8"/>
    </row>
    <row r="19" spans="2:22" ht="13.35" customHeight="1" x14ac:dyDescent="0.2">
      <c r="B19" s="11"/>
      <c r="C19" s="30"/>
      <c r="D19" s="30"/>
      <c r="E19" s="30"/>
      <c r="F19" s="30"/>
      <c r="G19" s="30"/>
      <c r="H19" s="30"/>
      <c r="I19" s="30"/>
      <c r="J19" s="30"/>
      <c r="K19" s="30"/>
      <c r="L19" s="10"/>
      <c r="M19" s="9"/>
      <c r="N19" s="35"/>
      <c r="O19" s="36"/>
      <c r="P19" s="36"/>
      <c r="Q19" s="36"/>
      <c r="R19" s="36"/>
      <c r="S19" s="36"/>
      <c r="T19" s="36"/>
      <c r="U19" s="37"/>
      <c r="V19" s="8"/>
    </row>
    <row r="20" spans="2:22" ht="13.35" customHeight="1" x14ac:dyDescent="0.2">
      <c r="B20" s="11"/>
      <c r="C20" s="30"/>
      <c r="D20" s="30"/>
      <c r="E20" s="30"/>
      <c r="F20" s="30"/>
      <c r="G20" s="30"/>
      <c r="H20" s="30"/>
      <c r="I20" s="30"/>
      <c r="J20" s="30"/>
      <c r="K20" s="30"/>
      <c r="L20" s="10"/>
      <c r="M20" s="9"/>
      <c r="N20" s="35"/>
      <c r="O20" s="36"/>
      <c r="P20" s="36"/>
      <c r="Q20" s="36"/>
      <c r="R20" s="36"/>
      <c r="S20" s="36"/>
      <c r="T20" s="36"/>
      <c r="U20" s="37"/>
      <c r="V20" s="8"/>
    </row>
    <row r="21" spans="2:22" ht="13.35" customHeight="1" x14ac:dyDescent="0.2">
      <c r="B21" s="11"/>
      <c r="C21" s="30"/>
      <c r="D21" s="30"/>
      <c r="E21" s="30"/>
      <c r="F21" s="30"/>
      <c r="G21" s="30"/>
      <c r="H21" s="30"/>
      <c r="I21" s="30"/>
      <c r="J21" s="30"/>
      <c r="K21" s="30"/>
      <c r="L21" s="10"/>
      <c r="M21" s="9"/>
      <c r="N21" s="38"/>
      <c r="O21" s="39"/>
      <c r="P21" s="39"/>
      <c r="Q21" s="39"/>
      <c r="R21" s="39"/>
      <c r="S21" s="39"/>
      <c r="T21" s="39"/>
      <c r="U21" s="40"/>
      <c r="V21" s="8"/>
    </row>
    <row r="22" spans="2:22" ht="13.35" customHeight="1" x14ac:dyDescent="0.2">
      <c r="B22" s="11"/>
      <c r="C22" s="30"/>
      <c r="D22" s="30"/>
      <c r="E22" s="30"/>
      <c r="F22" s="30"/>
      <c r="G22" s="30"/>
      <c r="H22" s="30"/>
      <c r="I22" s="30"/>
      <c r="J22" s="30"/>
      <c r="K22" s="3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30"/>
      <c r="D23" s="30"/>
      <c r="E23" s="30"/>
      <c r="F23" s="30"/>
      <c r="G23" s="30"/>
      <c r="H23" s="30"/>
      <c r="I23" s="30"/>
      <c r="J23" s="30"/>
      <c r="K23" s="30"/>
      <c r="L23" s="10"/>
      <c r="M23" s="9"/>
      <c r="N23" s="32" t="s">
        <v>1</v>
      </c>
      <c r="O23" s="33"/>
      <c r="P23" s="33"/>
      <c r="Q23" s="33"/>
      <c r="R23" s="33"/>
      <c r="S23" s="33"/>
      <c r="T23" s="33"/>
      <c r="U23" s="34"/>
      <c r="V23" s="8"/>
    </row>
    <row r="24" spans="2:22" ht="13.35" customHeight="1" x14ac:dyDescent="0.2">
      <c r="B24" s="11"/>
      <c r="C24" s="31" t="s">
        <v>0</v>
      </c>
      <c r="D24" s="31"/>
      <c r="E24" s="31"/>
      <c r="F24" s="31"/>
      <c r="G24" s="31"/>
      <c r="H24" s="31"/>
      <c r="I24" s="31"/>
      <c r="J24" s="31"/>
      <c r="K24" s="31"/>
      <c r="L24" s="10"/>
      <c r="M24" s="9"/>
      <c r="N24" s="35"/>
      <c r="O24" s="36"/>
      <c r="P24" s="36"/>
      <c r="Q24" s="36"/>
      <c r="R24" s="36"/>
      <c r="S24" s="36"/>
      <c r="T24" s="36"/>
      <c r="U24" s="37"/>
      <c r="V24" s="8"/>
    </row>
    <row r="25" spans="2:22" ht="13.35" customHeight="1" x14ac:dyDescent="0.2">
      <c r="B25" s="11"/>
      <c r="C25" s="31"/>
      <c r="D25" s="31"/>
      <c r="E25" s="31"/>
      <c r="F25" s="31"/>
      <c r="G25" s="31"/>
      <c r="H25" s="31"/>
      <c r="I25" s="31"/>
      <c r="J25" s="31"/>
      <c r="K25" s="31"/>
      <c r="L25" s="10"/>
      <c r="M25" s="9"/>
      <c r="N25" s="35"/>
      <c r="O25" s="36"/>
      <c r="P25" s="36"/>
      <c r="Q25" s="36"/>
      <c r="R25" s="36"/>
      <c r="S25" s="36"/>
      <c r="T25" s="36"/>
      <c r="U25" s="37"/>
      <c r="V25" s="8"/>
    </row>
    <row r="26" spans="2:22" ht="13.35" customHeight="1" x14ac:dyDescent="0.2">
      <c r="B26" s="11"/>
      <c r="C26" s="31"/>
      <c r="D26" s="31"/>
      <c r="E26" s="31"/>
      <c r="F26" s="31"/>
      <c r="G26" s="31"/>
      <c r="H26" s="31"/>
      <c r="I26" s="31"/>
      <c r="J26" s="31"/>
      <c r="K26" s="31"/>
      <c r="L26" s="10"/>
      <c r="M26" s="9"/>
      <c r="N26" s="38"/>
      <c r="O26" s="39"/>
      <c r="P26" s="39"/>
      <c r="Q26" s="39"/>
      <c r="R26" s="39"/>
      <c r="S26" s="39"/>
      <c r="T26" s="39"/>
      <c r="U26" s="40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crQngPKDcHV8Se3/SzsTintUOktfmxOr9ZFhz/vsRQh4yRUdZwXOAJIZOrhFYLTyFwvx5vc8C744CYLfEMzo7A==" saltValue="6AohZ31Mrlpk9xS7SSK9T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Merger Model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L50"/>
  <sheetViews>
    <sheetView showGridLines="0" zoomScaleNormal="100" workbookViewId="0"/>
  </sheetViews>
  <sheetFormatPr defaultColWidth="9.140625" defaultRowHeight="13.15" customHeight="1" x14ac:dyDescent="0.2"/>
  <cols>
    <col min="1" max="1" width="2.28515625" style="51" customWidth="1"/>
    <col min="2" max="3" width="9.28515625" style="61" customWidth="1"/>
    <col min="4" max="6" width="9.28515625" style="51" customWidth="1"/>
    <col min="7" max="7" width="2.42578125" style="51" customWidth="1"/>
    <col min="8" max="9" width="9.28515625" style="61" customWidth="1"/>
    <col min="10" max="12" width="9.28515625" style="51" customWidth="1"/>
    <col min="13" max="16384" width="9.140625" style="51"/>
  </cols>
  <sheetData>
    <row r="1" spans="1:12" ht="13.15" customHeight="1" x14ac:dyDescent="0.2">
      <c r="B1" s="51"/>
      <c r="C1" s="51"/>
      <c r="H1" s="51"/>
      <c r="I1" s="51"/>
    </row>
    <row r="2" spans="1:12" s="54" customFormat="1" ht="13.15" customHeight="1" x14ac:dyDescent="0.2">
      <c r="A2" s="51"/>
      <c r="B2" s="52" t="s">
        <v>7</v>
      </c>
      <c r="C2" s="52"/>
      <c r="D2" s="53"/>
      <c r="E2" s="53"/>
      <c r="F2" s="53"/>
      <c r="G2" s="53"/>
      <c r="H2" s="53"/>
      <c r="I2" s="53"/>
      <c r="J2" s="53"/>
      <c r="K2" s="53"/>
      <c r="L2" s="53"/>
    </row>
    <row r="3" spans="1:12" ht="13.15" customHeight="1" x14ac:dyDescent="0.2">
      <c r="B3" s="93" t="s">
        <v>8</v>
      </c>
      <c r="C3" s="93"/>
      <c r="D3" s="55"/>
      <c r="E3" s="55"/>
      <c r="F3" s="55"/>
      <c r="G3" s="55"/>
      <c r="H3" s="55"/>
      <c r="I3" s="55"/>
      <c r="J3" s="55"/>
      <c r="K3" s="55"/>
      <c r="L3" s="55"/>
    </row>
    <row r="4" spans="1:12" ht="13.15" customHeight="1" x14ac:dyDescent="0.2">
      <c r="B4" s="51"/>
      <c r="C4" s="51"/>
      <c r="H4" s="51"/>
      <c r="I4" s="51"/>
    </row>
    <row r="5" spans="1:12" s="54" customFormat="1" ht="13.15" customHeight="1" x14ac:dyDescent="0.2">
      <c r="B5" s="56" t="s">
        <v>9</v>
      </c>
      <c r="C5" s="56"/>
      <c r="D5" s="57"/>
      <c r="E5" s="57"/>
      <c r="F5" s="57"/>
      <c r="H5" s="56" t="s">
        <v>10</v>
      </c>
      <c r="I5" s="56"/>
      <c r="J5" s="57"/>
      <c r="K5" s="57"/>
      <c r="L5" s="57"/>
    </row>
    <row r="6" spans="1:12" ht="13.15" customHeight="1" x14ac:dyDescent="0.2">
      <c r="B6" s="58" t="s">
        <v>11</v>
      </c>
      <c r="C6" s="58"/>
      <c r="D6" s="59"/>
      <c r="E6" s="59"/>
      <c r="F6" s="60">
        <v>600</v>
      </c>
      <c r="H6" s="58" t="s">
        <v>11</v>
      </c>
      <c r="I6" s="58"/>
      <c r="J6" s="59"/>
      <c r="K6" s="59"/>
      <c r="L6" s="60">
        <v>200</v>
      </c>
    </row>
    <row r="7" spans="1:12" ht="13.15" customHeight="1" x14ac:dyDescent="0.2">
      <c r="B7" s="61" t="s">
        <v>12</v>
      </c>
      <c r="F7" s="62">
        <v>40</v>
      </c>
      <c r="H7" s="61" t="s">
        <v>12</v>
      </c>
      <c r="L7" s="62">
        <v>16</v>
      </c>
    </row>
    <row r="8" spans="1:12" s="54" customFormat="1" ht="13.15" customHeight="1" x14ac:dyDescent="0.2">
      <c r="B8" s="63" t="s">
        <v>13</v>
      </c>
      <c r="C8" s="63"/>
      <c r="D8" s="64"/>
      <c r="E8" s="64"/>
      <c r="F8" s="65">
        <f>+F7*F6</f>
        <v>24000</v>
      </c>
      <c r="H8" s="63" t="s">
        <v>13</v>
      </c>
      <c r="I8" s="63"/>
      <c r="J8" s="64"/>
      <c r="K8" s="64"/>
      <c r="L8" s="65">
        <f>+L7*L6</f>
        <v>3200</v>
      </c>
    </row>
    <row r="9" spans="1:12" ht="13.15" customHeight="1" x14ac:dyDescent="0.3">
      <c r="B9" s="61" t="s">
        <v>14</v>
      </c>
      <c r="F9" s="62">
        <v>4</v>
      </c>
      <c r="H9" s="61" t="s">
        <v>14</v>
      </c>
      <c r="L9" s="62">
        <v>2</v>
      </c>
    </row>
    <row r="10" spans="1:12" ht="13.15" customHeight="1" x14ac:dyDescent="0.2">
      <c r="B10" s="63" t="s">
        <v>15</v>
      </c>
      <c r="C10" s="63"/>
      <c r="D10" s="64"/>
      <c r="E10" s="64"/>
      <c r="F10" s="66">
        <f>+F8/(F6*F9)</f>
        <v>10</v>
      </c>
      <c r="H10" s="63" t="s">
        <v>15</v>
      </c>
      <c r="I10" s="63"/>
      <c r="J10" s="64"/>
      <c r="K10" s="64"/>
      <c r="L10" s="66">
        <f>+L8/(L6*L9)</f>
        <v>8</v>
      </c>
    </row>
    <row r="11" spans="1:12" ht="13.15" customHeight="1" x14ac:dyDescent="0.2">
      <c r="B11" s="51"/>
      <c r="C11" s="51"/>
      <c r="H11" s="51"/>
      <c r="I11" s="51"/>
    </row>
    <row r="12" spans="1:12" ht="13.15" customHeight="1" x14ac:dyDescent="0.2">
      <c r="B12" s="56" t="s">
        <v>16</v>
      </c>
      <c r="C12" s="56"/>
      <c r="D12" s="57"/>
      <c r="E12" s="57"/>
      <c r="F12" s="57"/>
      <c r="H12" s="56" t="s">
        <v>17</v>
      </c>
      <c r="I12" s="56"/>
      <c r="J12" s="57"/>
      <c r="K12" s="57"/>
      <c r="L12" s="57"/>
    </row>
    <row r="13" spans="1:12" ht="13.15" customHeight="1" x14ac:dyDescent="0.2">
      <c r="B13" s="58" t="s">
        <v>18</v>
      </c>
      <c r="C13" s="58"/>
      <c r="D13" s="59"/>
      <c r="E13" s="59"/>
      <c r="F13" s="67">
        <f>+L7*(1+F14)</f>
        <v>20</v>
      </c>
      <c r="H13" s="58" t="s">
        <v>19</v>
      </c>
      <c r="I13" s="58"/>
      <c r="J13" s="59"/>
      <c r="K13" s="59"/>
      <c r="L13" s="68">
        <v>0.5</v>
      </c>
    </row>
    <row r="14" spans="1:12" ht="13.15" customHeight="1" x14ac:dyDescent="0.2">
      <c r="B14" s="69" t="s">
        <v>20</v>
      </c>
      <c r="C14" s="69"/>
      <c r="F14" s="70">
        <v>0.25</v>
      </c>
      <c r="H14" s="61" t="s">
        <v>21</v>
      </c>
      <c r="L14" s="71">
        <f>1-L13</f>
        <v>0.5</v>
      </c>
    </row>
    <row r="15" spans="1:12" s="54" customFormat="1" ht="13.15" customHeight="1" x14ac:dyDescent="0.2">
      <c r="B15" s="63" t="s">
        <v>22</v>
      </c>
      <c r="C15" s="63"/>
      <c r="D15" s="64"/>
      <c r="E15" s="64"/>
      <c r="F15" s="65">
        <f>+F13*L6</f>
        <v>4000</v>
      </c>
    </row>
    <row r="16" spans="1:12" ht="13.15" customHeight="1" x14ac:dyDescent="0.2">
      <c r="B16" s="51"/>
      <c r="C16" s="51"/>
      <c r="H16" s="51"/>
      <c r="I16" s="51"/>
    </row>
    <row r="17" spans="2:12" ht="13.15" customHeight="1" x14ac:dyDescent="0.2">
      <c r="B17" s="56" t="s">
        <v>23</v>
      </c>
      <c r="C17" s="56"/>
      <c r="D17" s="57"/>
      <c r="E17" s="57"/>
      <c r="F17" s="57"/>
      <c r="H17" s="56" t="s">
        <v>24</v>
      </c>
      <c r="I17" s="56"/>
      <c r="J17" s="57"/>
      <c r="K17" s="57"/>
      <c r="L17" s="57"/>
    </row>
    <row r="18" spans="2:12" ht="13.15" customHeight="1" x14ac:dyDescent="0.2">
      <c r="B18" s="58" t="s">
        <v>22</v>
      </c>
      <c r="C18" s="58"/>
      <c r="D18" s="59"/>
      <c r="E18" s="59"/>
      <c r="F18" s="72">
        <f>+$F$15</f>
        <v>4000</v>
      </c>
      <c r="H18" s="58" t="s">
        <v>22</v>
      </c>
      <c r="I18" s="58"/>
      <c r="J18" s="59"/>
      <c r="K18" s="59"/>
      <c r="L18" s="72">
        <f>+$F$15</f>
        <v>4000</v>
      </c>
    </row>
    <row r="19" spans="2:12" s="54" customFormat="1" ht="13.15" customHeight="1" x14ac:dyDescent="0.2">
      <c r="B19" s="61" t="s">
        <v>21</v>
      </c>
      <c r="C19" s="61"/>
      <c r="D19" s="51"/>
      <c r="E19" s="51"/>
      <c r="F19" s="71">
        <f>+L14</f>
        <v>0.5</v>
      </c>
      <c r="H19" s="61" t="s">
        <v>19</v>
      </c>
      <c r="I19" s="61"/>
      <c r="J19" s="51"/>
      <c r="K19" s="51"/>
      <c r="L19" s="71">
        <f>+L13</f>
        <v>0.5</v>
      </c>
    </row>
    <row r="20" spans="2:12" ht="13.15" customHeight="1" x14ac:dyDescent="0.2">
      <c r="B20" s="63" t="s">
        <v>25</v>
      </c>
      <c r="C20" s="63"/>
      <c r="D20" s="59"/>
      <c r="E20" s="59"/>
      <c r="F20" s="65">
        <f>+F18*F19</f>
        <v>2000</v>
      </c>
      <c r="H20" s="63" t="s">
        <v>24</v>
      </c>
      <c r="I20" s="63"/>
      <c r="J20" s="64"/>
      <c r="K20" s="64"/>
      <c r="L20" s="65">
        <f>+L19*L18</f>
        <v>2000</v>
      </c>
    </row>
    <row r="21" spans="2:12" ht="13.15" customHeight="1" x14ac:dyDescent="0.2">
      <c r="B21" s="61" t="s">
        <v>26</v>
      </c>
      <c r="F21" s="73">
        <f>+F20*F22</f>
        <v>40</v>
      </c>
      <c r="H21" s="61" t="s">
        <v>27</v>
      </c>
      <c r="L21" s="51">
        <f>+L20/F7</f>
        <v>50</v>
      </c>
    </row>
    <row r="22" spans="2:12" s="54" customFormat="1" ht="13.15" customHeight="1" x14ac:dyDescent="0.2">
      <c r="B22" s="61" t="s">
        <v>28</v>
      </c>
      <c r="C22" s="61"/>
      <c r="D22" s="51"/>
      <c r="E22" s="74"/>
      <c r="F22" s="75">
        <v>0.02</v>
      </c>
    </row>
    <row r="23" spans="2:12" s="54" customFormat="1" ht="13.15" customHeight="1" x14ac:dyDescent="0.2">
      <c r="B23" s="61" t="s">
        <v>29</v>
      </c>
      <c r="C23" s="61"/>
      <c r="D23" s="51"/>
      <c r="E23" s="74"/>
      <c r="F23" s="76">
        <v>5</v>
      </c>
      <c r="H23" s="56" t="s">
        <v>30</v>
      </c>
      <c r="I23" s="56"/>
      <c r="J23" s="57"/>
      <c r="K23" s="57"/>
      <c r="L23" s="57"/>
    </row>
    <row r="24" spans="2:12" s="54" customFormat="1" ht="13.15" customHeight="1" x14ac:dyDescent="0.2">
      <c r="B24" s="63" t="s">
        <v>31</v>
      </c>
      <c r="C24" s="63"/>
      <c r="D24" s="64"/>
      <c r="E24" s="77"/>
      <c r="F24" s="78">
        <f>+F21/F23</f>
        <v>8</v>
      </c>
      <c r="H24" s="58" t="s">
        <v>32</v>
      </c>
      <c r="I24" s="58"/>
      <c r="J24" s="59"/>
      <c r="K24" s="59"/>
      <c r="L24" s="79">
        <v>200</v>
      </c>
    </row>
    <row r="25" spans="2:12" ht="13.15" customHeight="1" x14ac:dyDescent="0.2">
      <c r="B25" s="61" t="s">
        <v>33</v>
      </c>
      <c r="F25" s="75">
        <v>0.05</v>
      </c>
      <c r="H25" s="61" t="s">
        <v>34</v>
      </c>
      <c r="L25" s="73">
        <f>+L26*F15</f>
        <v>100</v>
      </c>
    </row>
    <row r="26" spans="2:12" ht="13.15" customHeight="1" x14ac:dyDescent="0.2">
      <c r="B26" s="63" t="s">
        <v>35</v>
      </c>
      <c r="C26" s="63"/>
      <c r="D26" s="64"/>
      <c r="E26" s="64"/>
      <c r="F26" s="65">
        <f>+F25*F20</f>
        <v>100</v>
      </c>
      <c r="H26" s="61" t="s">
        <v>36</v>
      </c>
      <c r="L26" s="70">
        <v>2.5000000000000001E-2</v>
      </c>
    </row>
    <row r="27" spans="2:12" ht="13.15" customHeight="1" x14ac:dyDescent="0.2">
      <c r="B27" s="51"/>
      <c r="C27" s="51"/>
      <c r="H27" s="51"/>
      <c r="I27" s="51"/>
    </row>
    <row r="28" spans="2:12" ht="13.15" customHeight="1" x14ac:dyDescent="0.2">
      <c r="B28" s="56" t="s">
        <v>37</v>
      </c>
      <c r="C28" s="56"/>
      <c r="D28" s="57"/>
      <c r="E28" s="57"/>
      <c r="F28" s="57"/>
      <c r="H28" s="56" t="s">
        <v>38</v>
      </c>
      <c r="I28" s="56"/>
      <c r="J28" s="57"/>
      <c r="K28" s="57"/>
      <c r="L28" s="57"/>
    </row>
    <row r="29" spans="2:12" ht="13.15" customHeight="1" x14ac:dyDescent="0.2">
      <c r="B29" s="58" t="s">
        <v>22</v>
      </c>
      <c r="C29" s="58"/>
      <c r="D29" s="59"/>
      <c r="E29" s="59"/>
      <c r="F29" s="72">
        <f>+$F$15</f>
        <v>4000</v>
      </c>
      <c r="H29" s="58" t="s">
        <v>39</v>
      </c>
      <c r="I29" s="58"/>
      <c r="J29" s="59"/>
      <c r="K29" s="59"/>
      <c r="L29" s="80">
        <v>0.25</v>
      </c>
    </row>
    <row r="30" spans="2:12" ht="13.15" customHeight="1" x14ac:dyDescent="0.2">
      <c r="B30" s="61" t="s">
        <v>40</v>
      </c>
      <c r="F30" s="81">
        <v>-2000</v>
      </c>
      <c r="H30" s="61" t="s">
        <v>41</v>
      </c>
      <c r="L30" s="76">
        <v>20</v>
      </c>
    </row>
    <row r="31" spans="2:12" ht="13.15" customHeight="1" x14ac:dyDescent="0.2">
      <c r="B31" s="63" t="s">
        <v>42</v>
      </c>
      <c r="C31" s="63"/>
      <c r="D31" s="64"/>
      <c r="E31" s="64"/>
      <c r="F31" s="65">
        <f>SUM(F29:F30)</f>
        <v>2000</v>
      </c>
      <c r="H31" s="63" t="s">
        <v>43</v>
      </c>
      <c r="I31" s="63"/>
      <c r="J31" s="64"/>
      <c r="K31" s="64"/>
      <c r="L31" s="65">
        <f>-F32/L30</f>
        <v>25</v>
      </c>
    </row>
    <row r="32" spans="2:12" ht="13.15" customHeight="1" x14ac:dyDescent="0.2">
      <c r="B32" s="61" t="s">
        <v>44</v>
      </c>
      <c r="F32" s="51">
        <f>-L29*$F$31</f>
        <v>-500</v>
      </c>
      <c r="H32" s="51"/>
      <c r="I32" s="51"/>
    </row>
    <row r="33" spans="2:12" ht="13.15" customHeight="1" x14ac:dyDescent="0.2">
      <c r="B33" s="61" t="s">
        <v>45</v>
      </c>
      <c r="F33" s="51">
        <f>-L33*F31</f>
        <v>-200</v>
      </c>
      <c r="H33" s="61" t="s">
        <v>46</v>
      </c>
      <c r="L33" s="75">
        <v>0.1</v>
      </c>
    </row>
    <row r="34" spans="2:12" ht="13.15" customHeight="1" x14ac:dyDescent="0.2">
      <c r="B34" s="61" t="s">
        <v>47</v>
      </c>
      <c r="E34" s="82"/>
      <c r="F34" s="51">
        <f>-F39*(F32+F33)</f>
        <v>140</v>
      </c>
      <c r="H34" s="61" t="s">
        <v>41</v>
      </c>
      <c r="L34" s="76">
        <v>20</v>
      </c>
    </row>
    <row r="35" spans="2:12" ht="13.15" customHeight="1" x14ac:dyDescent="0.2">
      <c r="B35" s="63" t="s">
        <v>48</v>
      </c>
      <c r="C35" s="63"/>
      <c r="D35" s="64"/>
      <c r="E35" s="83"/>
      <c r="F35" s="65">
        <f>SUM(F31:F34)</f>
        <v>1440</v>
      </c>
      <c r="H35" s="63" t="s">
        <v>49</v>
      </c>
      <c r="I35" s="63"/>
      <c r="J35" s="64"/>
      <c r="K35" s="64"/>
      <c r="L35" s="65">
        <f>-F33/L34</f>
        <v>10</v>
      </c>
    </row>
    <row r="36" spans="2:12" ht="13.15" customHeight="1" x14ac:dyDescent="0.2">
      <c r="B36" s="51"/>
      <c r="C36" s="51"/>
      <c r="H36" s="51"/>
      <c r="I36" s="51"/>
    </row>
    <row r="37" spans="2:12" s="54" customFormat="1" ht="13.15" customHeight="1" x14ac:dyDescent="0.2">
      <c r="B37" s="56" t="s">
        <v>50</v>
      </c>
      <c r="C37" s="56"/>
      <c r="D37" s="57"/>
      <c r="E37" s="57"/>
      <c r="F37" s="57"/>
      <c r="G37" s="57"/>
      <c r="H37" s="57"/>
      <c r="I37" s="57"/>
      <c r="J37" s="57"/>
      <c r="K37" s="57"/>
      <c r="L37" s="57"/>
    </row>
    <row r="38" spans="2:12" ht="13.15" customHeight="1" x14ac:dyDescent="0.2">
      <c r="B38" s="58" t="s">
        <v>51</v>
      </c>
      <c r="C38" s="58"/>
      <c r="D38" s="59"/>
      <c r="E38" s="59"/>
      <c r="F38" s="72">
        <f>+F9*F6</f>
        <v>2400</v>
      </c>
      <c r="G38" s="59"/>
      <c r="H38" s="58" t="s">
        <v>52</v>
      </c>
      <c r="I38" s="58"/>
      <c r="J38" s="59"/>
      <c r="K38" s="59"/>
      <c r="L38" s="72">
        <f>+L9*L6</f>
        <v>400</v>
      </c>
    </row>
    <row r="39" spans="2:12" ht="13.15" customHeight="1" x14ac:dyDescent="0.2">
      <c r="B39" s="61" t="s">
        <v>53</v>
      </c>
      <c r="F39" s="70">
        <v>0.2</v>
      </c>
      <c r="H39" s="61" t="s">
        <v>53</v>
      </c>
      <c r="L39" s="71">
        <f>+F39</f>
        <v>0.2</v>
      </c>
    </row>
    <row r="40" spans="2:12" ht="13.15" customHeight="1" x14ac:dyDescent="0.2">
      <c r="B40" s="63" t="s">
        <v>54</v>
      </c>
      <c r="C40" s="63"/>
      <c r="D40" s="64"/>
      <c r="E40" s="64"/>
      <c r="F40" s="65">
        <f>+F38/(1-F39)</f>
        <v>3000</v>
      </c>
      <c r="H40" s="63" t="s">
        <v>54</v>
      </c>
      <c r="I40" s="63"/>
      <c r="J40" s="64"/>
      <c r="K40" s="64"/>
      <c r="L40" s="65">
        <f>+L38/(1-L39)</f>
        <v>500</v>
      </c>
    </row>
    <row r="41" spans="2:12" ht="13.15" customHeight="1" x14ac:dyDescent="0.2">
      <c r="B41" s="51"/>
      <c r="C41" s="51"/>
      <c r="H41" s="51"/>
      <c r="I41" s="51"/>
    </row>
    <row r="42" spans="2:12" s="54" customFormat="1" ht="13.15" customHeight="1" x14ac:dyDescent="0.2">
      <c r="B42" s="56" t="s">
        <v>55</v>
      </c>
      <c r="C42" s="56"/>
      <c r="D42" s="57"/>
      <c r="E42" s="57"/>
      <c r="F42" s="57"/>
      <c r="H42" s="56" t="s">
        <v>56</v>
      </c>
      <c r="I42" s="56"/>
      <c r="J42" s="57"/>
      <c r="K42" s="57"/>
      <c r="L42" s="57"/>
    </row>
    <row r="43" spans="2:12" ht="13.15" customHeight="1" x14ac:dyDescent="0.2">
      <c r="B43" s="58" t="s">
        <v>57</v>
      </c>
      <c r="C43" s="58"/>
      <c r="D43" s="59"/>
      <c r="E43" s="59"/>
      <c r="F43" s="72">
        <f>+SUM(F40,L40)</f>
        <v>3500</v>
      </c>
      <c r="H43" s="58" t="s">
        <v>58</v>
      </c>
      <c r="I43" s="58"/>
      <c r="J43" s="59"/>
      <c r="K43" s="59"/>
      <c r="L43" s="72">
        <f>+F50</f>
        <v>2765.6</v>
      </c>
    </row>
    <row r="44" spans="2:12" ht="13.15" customHeight="1" x14ac:dyDescent="0.2">
      <c r="B44" s="61" t="s">
        <v>59</v>
      </c>
      <c r="F44" s="51">
        <f>-F26-F24</f>
        <v>-108</v>
      </c>
      <c r="H44" s="51"/>
      <c r="I44" s="51"/>
    </row>
    <row r="45" spans="2:12" ht="13.15" customHeight="1" x14ac:dyDescent="0.2">
      <c r="B45" s="61" t="s">
        <v>60</v>
      </c>
      <c r="F45" s="51">
        <f>-L25</f>
        <v>-100</v>
      </c>
      <c r="H45" s="61" t="s">
        <v>61</v>
      </c>
      <c r="L45" s="51">
        <f>+F6</f>
        <v>600</v>
      </c>
    </row>
    <row r="46" spans="2:12" ht="13.15" customHeight="1" x14ac:dyDescent="0.2">
      <c r="B46" s="61" t="s">
        <v>62</v>
      </c>
      <c r="F46" s="84">
        <f>+L24</f>
        <v>200</v>
      </c>
      <c r="H46" s="61" t="s">
        <v>63</v>
      </c>
      <c r="L46" s="51">
        <f>+L21</f>
        <v>50</v>
      </c>
    </row>
    <row r="47" spans="2:12" ht="13.15" customHeight="1" x14ac:dyDescent="0.2">
      <c r="B47" s="61" t="s">
        <v>64</v>
      </c>
      <c r="F47" s="84">
        <f>-SUM(L31,L35)</f>
        <v>-35</v>
      </c>
      <c r="H47" s="63" t="s">
        <v>65</v>
      </c>
      <c r="I47" s="63"/>
      <c r="J47" s="64"/>
      <c r="K47" s="64"/>
      <c r="L47" s="64">
        <f>+L45+L46</f>
        <v>650</v>
      </c>
    </row>
    <row r="48" spans="2:12" ht="13.15" customHeight="1" x14ac:dyDescent="0.2">
      <c r="B48" s="63" t="s">
        <v>66</v>
      </c>
      <c r="C48" s="63"/>
      <c r="D48" s="64"/>
      <c r="E48" s="64"/>
      <c r="F48" s="65">
        <f>SUM(F43:F47)</f>
        <v>3457</v>
      </c>
      <c r="H48" s="51"/>
      <c r="I48" s="51"/>
    </row>
    <row r="49" spans="2:12" ht="13.15" customHeight="1" x14ac:dyDescent="0.2">
      <c r="B49" s="61" t="s">
        <v>67</v>
      </c>
      <c r="F49" s="51">
        <f>-F39*F48</f>
        <v>-691.40000000000009</v>
      </c>
      <c r="H49" s="85" t="s">
        <v>68</v>
      </c>
      <c r="I49" s="86"/>
      <c r="J49" s="87"/>
      <c r="K49" s="87"/>
      <c r="L49" s="88">
        <f>+L43/L47</f>
        <v>4.2547692307692309</v>
      </c>
    </row>
    <row r="50" spans="2:12" ht="13.15" customHeight="1" x14ac:dyDescent="0.2">
      <c r="B50" s="63" t="s">
        <v>58</v>
      </c>
      <c r="C50" s="63"/>
      <c r="D50" s="64"/>
      <c r="E50" s="64"/>
      <c r="F50" s="65">
        <f>SUM(F48:F49)</f>
        <v>2765.6</v>
      </c>
      <c r="H50" s="89" t="s">
        <v>69</v>
      </c>
      <c r="I50" s="90"/>
      <c r="J50" s="91"/>
      <c r="K50" s="91"/>
      <c r="L50" s="92">
        <f>+L49/F9-1</f>
        <v>6.3692307692307715E-2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2023-02-17T19:28:20Z</dcterms:modified>
</cp:coreProperties>
</file>