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8_{B5F8DA75-F872-B443-9AB3-4000A5268541}" xr6:coauthVersionLast="47" xr6:coauthVersionMax="47" xr10:uidLastSave="{00000000-0000-0000-0000-000000000000}"/>
  <bookViews>
    <workbookView xWindow="0" yWindow="880" windowWidth="36000" windowHeight="2112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F3" i="1"/>
  <c r="G3" i="1" s="1"/>
  <c r="H3" i="1" s="1"/>
  <c r="I3" i="1" s="1"/>
  <c r="E11" i="1"/>
  <c r="E17" i="1"/>
  <c r="E18" i="1" s="1"/>
  <c r="E19" i="1" s="1"/>
  <c r="E25" i="1" s="1"/>
  <c r="E8" i="1"/>
  <c r="F5" i="1"/>
  <c r="G5" i="1" s="1"/>
  <c r="H5" i="1" s="1"/>
  <c r="I5" i="1" s="1"/>
  <c r="G11" i="1" l="1"/>
  <c r="F11" i="1"/>
  <c r="I12" i="1"/>
  <c r="H11" i="1"/>
  <c r="I8" i="1"/>
  <c r="E23" i="1"/>
  <c r="F17" i="1"/>
  <c r="G17" i="1"/>
  <c r="H17" i="1"/>
  <c r="I17" i="1"/>
  <c r="I11" i="1"/>
  <c r="F8" i="1"/>
  <c r="G8" i="1"/>
  <c r="H8" i="1"/>
  <c r="I13" i="1" l="1"/>
  <c r="I18" i="1"/>
  <c r="I19" i="1" s="1"/>
  <c r="G18" i="1"/>
  <c r="G19" i="1" s="1"/>
  <c r="H18" i="1"/>
  <c r="H19" i="1" s="1"/>
  <c r="F18" i="1"/>
  <c r="F19" i="1" s="1"/>
  <c r="I14" i="1" l="1"/>
  <c r="I15" i="1" s="1"/>
  <c r="G25" i="1"/>
  <c r="G23" i="1"/>
  <c r="F25" i="1"/>
  <c r="F23" i="1"/>
  <c r="H25" i="1"/>
  <c r="H23" i="1"/>
  <c r="I25" i="1"/>
  <c r="I23" i="1"/>
  <c r="I31" i="1" l="1"/>
  <c r="I27" i="1"/>
  <c r="I28" i="1" l="1"/>
  <c r="I29" i="1" s="1"/>
  <c r="I32" i="1" s="1"/>
  <c r="I33" i="1" s="1"/>
  <c r="I35" i="1" s="1"/>
  <c r="I37" i="1" s="1"/>
</calcChain>
</file>

<file path=xl/sharedStrings.xml><?xml version="1.0" encoding="utf-8"?>
<sst xmlns="http://schemas.openxmlformats.org/spreadsheetml/2006/main" count="38" uniqueCount="34">
  <si>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</si>
  <si>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</si>
  <si>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</si>
  <si>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</si>
  <si>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</si>
  <si>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</si>
  <si>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</si>
  <si>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</si>
  <si>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Earnings Power Value (EPV)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</si>
  <si>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Earnings Power Value (EPV)</t>
    </r>
  </si>
  <si>
    <t>Earnings Power Value (EPV)</t>
  </si>
  <si>
    <t>% Growth</t>
  </si>
  <si>
    <t>Net Revenue</t>
  </si>
  <si>
    <t>EBIT</t>
  </si>
  <si>
    <t>% Operating Margin</t>
  </si>
  <si>
    <t>(–) Income Tax</t>
  </si>
  <si>
    <t>NOPAT</t>
  </si>
  <si>
    <t>Current Net Revenue</t>
  </si>
  <si>
    <t>(×) Average Operating Margin</t>
  </si>
  <si>
    <t>Depreciation</t>
  </si>
  <si>
    <t>Capital Expenditure (Capex)</t>
  </si>
  <si>
    <t>Average Depreciation</t>
  </si>
  <si>
    <t>% Tax Rate (1/2)</t>
  </si>
  <si>
    <t>Excess Depreciation</t>
  </si>
  <si>
    <t>(+) Excess Depreciation</t>
  </si>
  <si>
    <t>Adjusted EBIT</t>
  </si>
  <si>
    <t>Total Capex % Revenue</t>
  </si>
  <si>
    <t>(–) Growth Capex</t>
  </si>
  <si>
    <t>Maintenance Capex</t>
  </si>
  <si>
    <t>Adjusted Earnings</t>
  </si>
  <si>
    <t>% Effective Tax Rate</t>
  </si>
  <si>
    <t>% Growth Capex</t>
  </si>
  <si>
    <t>% Maintenance Capex</t>
  </si>
  <si>
    <t>(÷) Cost of Capital (WACC)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</si>
</sst>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yyyy&quot;A&quot;_)"/>
    <numFmt numFmtId="166" formatCode="&quot;$&quot;#,##0_);\(&quot;$&quot;#,##0\);\–_);@_)"/>
    <numFmt numFmtId="167" formatCode="#,##0.0%_);\(#,##0.0%\);\–_);@_)"/>
    <numFmt numFmtId="177" formatCode="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0" fillId="0" borderId="17" xfId="0" applyNumberFormat="1" applyBorder="1"/>
    <xf numFmtId="166" fontId="23" fillId="0" borderId="0" xfId="0" applyNumberFormat="1" applyFont="1"/>
    <xf numFmtId="167" fontId="0" fillId="0" borderId="0" xfId="0" applyNumberFormat="1"/>
    <xf numFmtId="167" fontId="23" fillId="0" borderId="0" xfId="0" applyNumberFormat="1" applyFont="1"/>
    <xf numFmtId="166" fontId="0" fillId="0" borderId="0" xfId="0" applyNumberFormat="1"/>
    <xf numFmtId="164" fontId="0" fillId="0" borderId="0" xfId="0" applyNumberFormat="1" applyAlignment="1">
      <alignment horizontal="right"/>
    </xf>
    <xf numFmtId="167" fontId="23" fillId="0" borderId="19" xfId="0" applyNumberFormat="1" applyFont="1" applyBorder="1" applyAlignment="1">
      <alignment horizontal="center"/>
    </xf>
    <xf numFmtId="164" fontId="22" fillId="12" borderId="18" xfId="0" applyNumberFormat="1" applyFont="1" applyFill="1" applyBorder="1"/>
    <xf numFmtId="166" fontId="22" fillId="12" borderId="18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ont="1"/>
    <xf numFmtId="164" fontId="22" fillId="13" borderId="20" xfId="0" applyNumberFormat="1" applyFont="1" applyFill="1" applyBorder="1"/>
    <xf numFmtId="164" fontId="22" fillId="13" borderId="17" xfId="0" applyNumberFormat="1" applyFont="1" applyFill="1" applyBorder="1"/>
    <xf numFmtId="164" fontId="0" fillId="0" borderId="0" xfId="0" applyNumberFormat="1" applyFont="1"/>
    <xf numFmtId="164" fontId="0" fillId="0" borderId="0" xfId="0" applyNumberFormat="1" applyBorder="1"/>
    <xf numFmtId="167" fontId="23" fillId="0" borderId="0" xfId="0" applyNumberFormat="1" applyFont="1" applyBorder="1"/>
    <xf numFmtId="166" fontId="0" fillId="0" borderId="0" xfId="0" applyNumberFormat="1" applyFont="1"/>
    <xf numFmtId="164" fontId="0" fillId="0" borderId="0" xfId="0" applyNumberFormat="1" applyFont="1" applyFill="1"/>
    <xf numFmtId="164" fontId="0" fillId="0" borderId="0" xfId="0" applyNumberFormat="1" applyFont="1" applyFill="1" applyBorder="1"/>
    <xf numFmtId="166" fontId="0" fillId="0" borderId="0" xfId="0" applyNumberFormat="1" applyFont="1" applyFill="1" applyBorder="1"/>
    <xf numFmtId="177" fontId="0" fillId="0" borderId="0" xfId="0" applyNumberFormat="1" applyFont="1" applyAlignment="1">
      <alignment horizontal="right"/>
    </xf>
    <xf numFmtId="166" fontId="22" fillId="13" borderId="21" xfId="0" applyNumberFormat="1" applyFont="1" applyFill="1" applyBorder="1"/>
    <xf numFmtId="164" fontId="0" fillId="0" borderId="0" xfId="0" applyNumberFormat="1" applyAlignment="1">
      <alignment horizontal="lef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arnings-power-value-ep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4</v>
      </c>
      <c r="O3" s="46"/>
      <c r="P3" s="46"/>
      <c r="Q3" s="46"/>
      <c r="R3" s="46"/>
      <c r="S3" s="46"/>
      <c r="T3" s="46"/>
      <c r="U3" s="47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5" customHeight="1" x14ac:dyDescent="0.15">
      <c r="B7" s="19"/>
      <c r="C7" s="54" t="s">
        <v>8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3</v>
      </c>
      <c r="O8" s="46"/>
      <c r="P8" s="46"/>
      <c r="Q8" s="46"/>
      <c r="R8" s="46"/>
      <c r="S8" s="46"/>
      <c r="T8" s="46"/>
      <c r="U8" s="47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5" customHeight="1" x14ac:dyDescent="0.15">
      <c r="B11" s="11"/>
      <c r="C11" s="55" t="s">
        <v>9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5" customHeight="1" x14ac:dyDescent="0.1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2</v>
      </c>
      <c r="O13" s="46"/>
      <c r="P13" s="46"/>
      <c r="Q13" s="46"/>
      <c r="R13" s="46"/>
      <c r="S13" s="46"/>
      <c r="T13" s="46"/>
      <c r="U13" s="47"/>
      <c r="V13" s="8"/>
    </row>
    <row r="14" spans="2:22" ht="13.25" customHeight="1" x14ac:dyDescent="0.1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5" customHeight="1" x14ac:dyDescent="0.1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5" customHeight="1" x14ac:dyDescent="0.1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3" t="s">
        <v>6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1</v>
      </c>
      <c r="O18" s="46"/>
      <c r="P18" s="46"/>
      <c r="Q18" s="46"/>
      <c r="R18" s="46"/>
      <c r="S18" s="46"/>
      <c r="T18" s="46"/>
      <c r="U18" s="47"/>
      <c r="V18" s="8"/>
    </row>
    <row r="19" spans="2:22" ht="13.25" customHeight="1" x14ac:dyDescent="0.1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5" customHeight="1" x14ac:dyDescent="0.1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5" customHeight="1" x14ac:dyDescent="0.1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5" customHeight="1" x14ac:dyDescent="0.1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0</v>
      </c>
      <c r="O23" s="46"/>
      <c r="P23" s="46"/>
      <c r="Q23" s="46"/>
      <c r="R23" s="46"/>
      <c r="S23" s="46"/>
      <c r="T23" s="46"/>
      <c r="U23" s="47"/>
      <c r="V23" s="8"/>
    </row>
    <row r="24" spans="2:22" ht="13.25" customHeight="1" x14ac:dyDescent="0.15">
      <c r="B24" s="11"/>
      <c r="C24" s="44" t="s">
        <v>7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5" customHeight="1" x14ac:dyDescent="0.1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5" customHeight="1" x14ac:dyDescent="0.1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vEihA0gXHBEq1eWvOBtphBeEjwWjuUpJ1ZB7jUlFYBQRLfAYxs9sQU/CnHGTQFrUIdFXgnqhajS+CdOrm8u1A==" saltValue="UTeHwLcAotXCaCXXTEVeG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arnings Power Value (EP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I37"/>
  <sheetViews>
    <sheetView showGridLines="0" zoomScaleNormal="100" workbookViewId="0"/>
  </sheetViews>
  <sheetFormatPr baseColWidth="10" defaultColWidth="8.83203125" defaultRowHeight="13.25" customHeight="1" x14ac:dyDescent="0.15"/>
  <cols>
    <col min="1" max="1" width="2.83203125" style="30" customWidth="1"/>
    <col min="2" max="4" width="8.83203125" style="30"/>
    <col min="5" max="9" width="8.83203125" style="30" customWidth="1"/>
    <col min="10" max="16384" width="8.83203125" style="30"/>
  </cols>
  <sheetData>
    <row r="2" spans="1:9" s="31" customFormat="1" ht="13.25" customHeight="1" x14ac:dyDescent="0.15">
      <c r="A2" s="30"/>
      <c r="B2" s="32" t="s">
        <v>10</v>
      </c>
      <c r="C2" s="32"/>
      <c r="D2" s="32"/>
      <c r="E2" s="32"/>
      <c r="F2" s="32"/>
      <c r="G2" s="32"/>
      <c r="H2" s="32"/>
      <c r="I2" s="32"/>
    </row>
    <row r="3" spans="1:9" s="31" customFormat="1" ht="13.25" customHeight="1" x14ac:dyDescent="0.15">
      <c r="A3" s="30"/>
      <c r="B3" s="33" t="s">
        <v>5</v>
      </c>
      <c r="C3" s="33"/>
      <c r="D3" s="33"/>
      <c r="E3" s="34">
        <v>44196</v>
      </c>
      <c r="F3" s="34">
        <f>+EOMONTH(E3,12)</f>
        <v>44561</v>
      </c>
      <c r="G3" s="34">
        <f t="shared" ref="G3:I3" si="0">+EOMONTH(F3,12)</f>
        <v>44926</v>
      </c>
      <c r="H3" s="34">
        <f t="shared" si="0"/>
        <v>45291</v>
      </c>
      <c r="I3" s="34">
        <f t="shared" si="0"/>
        <v>45657</v>
      </c>
    </row>
    <row r="5" spans="1:9" s="67" customFormat="1" ht="13.25" customHeight="1" x14ac:dyDescent="0.15">
      <c r="B5" s="67" t="s">
        <v>12</v>
      </c>
      <c r="E5" s="35">
        <v>125</v>
      </c>
      <c r="F5" s="70">
        <f>+E5*(1+F6)</f>
        <v>132.5</v>
      </c>
      <c r="G5" s="70">
        <f t="shared" ref="G5:I5" si="1">+F5*(1+G6)</f>
        <v>137.80000000000001</v>
      </c>
      <c r="H5" s="70">
        <f t="shared" si="1"/>
        <v>141.93400000000003</v>
      </c>
      <c r="I5" s="70">
        <f t="shared" si="1"/>
        <v>145.48235000000003</v>
      </c>
    </row>
    <row r="6" spans="1:9" ht="13.25" customHeight="1" x14ac:dyDescent="0.15">
      <c r="B6" s="76" t="s">
        <v>11</v>
      </c>
      <c r="E6" s="37">
        <v>0</v>
      </c>
      <c r="F6" s="37">
        <v>0.06</v>
      </c>
      <c r="G6" s="37">
        <v>0.04</v>
      </c>
      <c r="H6" s="37">
        <v>0.03</v>
      </c>
      <c r="I6" s="37">
        <v>2.5000000000000001E-2</v>
      </c>
    </row>
    <row r="7" spans="1:9" s="68" customFormat="1" ht="13.25" customHeight="1" x14ac:dyDescent="0.15">
      <c r="E7" s="69"/>
      <c r="F7" s="69"/>
      <c r="G7" s="69"/>
      <c r="H7" s="69"/>
      <c r="I7" s="69"/>
    </row>
    <row r="8" spans="1:9" s="71" customFormat="1" ht="13.25" customHeight="1" x14ac:dyDescent="0.15">
      <c r="B8" s="72" t="s">
        <v>13</v>
      </c>
      <c r="C8" s="72"/>
      <c r="D8" s="72"/>
      <c r="E8" s="73">
        <f t="shared" ref="E8:H8" si="2">+E9*E$5</f>
        <v>48.75</v>
      </c>
      <c r="F8" s="73">
        <f t="shared" si="2"/>
        <v>52.337500000000006</v>
      </c>
      <c r="G8" s="73">
        <f t="shared" si="2"/>
        <v>55.120000000000005</v>
      </c>
      <c r="H8" s="73">
        <f t="shared" si="2"/>
        <v>57.483270000000012</v>
      </c>
      <c r="I8" s="73">
        <f>+I9*I$5</f>
        <v>59.647763500000018</v>
      </c>
    </row>
    <row r="9" spans="1:9" ht="13.25" customHeight="1" x14ac:dyDescent="0.15">
      <c r="B9" s="76" t="s">
        <v>14</v>
      </c>
      <c r="E9" s="37">
        <v>0.39</v>
      </c>
      <c r="F9" s="37">
        <v>0.39500000000000002</v>
      </c>
      <c r="G9" s="37">
        <v>0.4</v>
      </c>
      <c r="H9" s="37">
        <v>0.40500000000000003</v>
      </c>
      <c r="I9" s="37">
        <v>0.41000000000000003</v>
      </c>
    </row>
    <row r="11" spans="1:9" ht="13.25" customHeight="1" x14ac:dyDescent="0.15">
      <c r="B11" s="30" t="s">
        <v>17</v>
      </c>
      <c r="E11" s="38">
        <f t="shared" ref="E11:I11" si="3">+E5</f>
        <v>125</v>
      </c>
      <c r="F11" s="38">
        <f t="shared" si="3"/>
        <v>132.5</v>
      </c>
      <c r="G11" s="38">
        <f t="shared" si="3"/>
        <v>137.80000000000001</v>
      </c>
      <c r="H11" s="38">
        <f t="shared" si="3"/>
        <v>141.93400000000003</v>
      </c>
      <c r="I11" s="38">
        <f>+I5</f>
        <v>145.48235000000003</v>
      </c>
    </row>
    <row r="12" spans="1:9" ht="13.25" customHeight="1" x14ac:dyDescent="0.15">
      <c r="B12" s="30" t="s">
        <v>18</v>
      </c>
      <c r="E12" s="36"/>
      <c r="F12" s="36"/>
      <c r="G12" s="36"/>
      <c r="H12" s="36"/>
      <c r="I12" s="36">
        <f>+AVERAGE($E$9:$I$9)</f>
        <v>0.4</v>
      </c>
    </row>
    <row r="13" spans="1:9" s="31" customFormat="1" ht="13.25" customHeight="1" x14ac:dyDescent="0.15">
      <c r="B13" s="41" t="s">
        <v>25</v>
      </c>
      <c r="C13" s="41"/>
      <c r="D13" s="41"/>
      <c r="E13" s="42"/>
      <c r="F13" s="42"/>
      <c r="G13" s="42"/>
      <c r="H13" s="42"/>
      <c r="I13" s="42">
        <f>+I12*I11</f>
        <v>58.192940000000014</v>
      </c>
    </row>
    <row r="14" spans="1:9" ht="13.25" customHeight="1" x14ac:dyDescent="0.15">
      <c r="B14" s="30" t="s">
        <v>15</v>
      </c>
      <c r="G14" s="39" t="s">
        <v>30</v>
      </c>
      <c r="H14" s="40">
        <v>0.21</v>
      </c>
      <c r="I14" s="30">
        <f>-$H$14*I13</f>
        <v>-12.220517400000002</v>
      </c>
    </row>
    <row r="15" spans="1:9" s="31" customFormat="1" ht="13.25" customHeight="1" x14ac:dyDescent="0.15">
      <c r="B15" s="41" t="s">
        <v>16</v>
      </c>
      <c r="C15" s="41"/>
      <c r="D15" s="41"/>
      <c r="E15" s="42"/>
      <c r="F15" s="42"/>
      <c r="G15" s="42"/>
      <c r="H15" s="42"/>
      <c r="I15" s="42">
        <f>+SUM(I13:I14)</f>
        <v>45.972422600000016</v>
      </c>
    </row>
    <row r="17" spans="2:9" ht="13.25" customHeight="1" x14ac:dyDescent="0.15">
      <c r="B17" s="30" t="s">
        <v>20</v>
      </c>
      <c r="E17" s="38">
        <f t="shared" ref="E17" si="4">+E21*E$5</f>
        <v>15</v>
      </c>
      <c r="F17" s="38">
        <f t="shared" ref="F17" si="5">+F21*F$5</f>
        <v>15.237499999999999</v>
      </c>
      <c r="G17" s="38">
        <f t="shared" ref="G17" si="6">+G21*G$5</f>
        <v>15.157999999999999</v>
      </c>
      <c r="H17" s="38">
        <f t="shared" ref="H17" si="7">+H21*H$5</f>
        <v>14.90307</v>
      </c>
      <c r="I17" s="38">
        <f>+I21*I$5</f>
        <v>14.548235</v>
      </c>
    </row>
    <row r="18" spans="2:9" ht="13.25" customHeight="1" x14ac:dyDescent="0.15">
      <c r="B18" s="30" t="s">
        <v>27</v>
      </c>
      <c r="E18" s="30">
        <f>-E22*E17</f>
        <v>-1.2</v>
      </c>
      <c r="F18" s="30">
        <f>-F22*F17</f>
        <v>-1.0666249999999999</v>
      </c>
      <c r="G18" s="30">
        <f>-G22*G17</f>
        <v>-0.90948000000000007</v>
      </c>
      <c r="H18" s="30">
        <f>-H22*H17</f>
        <v>-0.74515350000000002</v>
      </c>
      <c r="I18" s="30">
        <f>-I22*I17</f>
        <v>-0.58192940000000004</v>
      </c>
    </row>
    <row r="19" spans="2:9" s="31" customFormat="1" ht="13.25" customHeight="1" x14ac:dyDescent="0.15">
      <c r="B19" s="41" t="s">
        <v>28</v>
      </c>
      <c r="C19" s="41"/>
      <c r="D19" s="41"/>
      <c r="E19" s="42">
        <f>+SUM(E17:E18)</f>
        <v>13.8</v>
      </c>
      <c r="F19" s="42">
        <f t="shared" ref="F19:I19" si="8">+SUM(F17:F18)</f>
        <v>14.170874999999999</v>
      </c>
      <c r="G19" s="42">
        <f t="shared" si="8"/>
        <v>14.248519999999999</v>
      </c>
      <c r="H19" s="42">
        <f t="shared" si="8"/>
        <v>14.157916499999999</v>
      </c>
      <c r="I19" s="42">
        <f t="shared" si="8"/>
        <v>13.9663056</v>
      </c>
    </row>
    <row r="20" spans="2:9" ht="13.25" customHeight="1" x14ac:dyDescent="0.15">
      <c r="E20" s="38"/>
      <c r="F20" s="38"/>
      <c r="G20" s="38"/>
      <c r="H20" s="38"/>
      <c r="I20" s="38"/>
    </row>
    <row r="21" spans="2:9" ht="13.25" customHeight="1" x14ac:dyDescent="0.15">
      <c r="B21" s="30" t="s">
        <v>26</v>
      </c>
      <c r="E21" s="37">
        <v>0.12</v>
      </c>
      <c r="F21" s="37">
        <v>0.11499999999999999</v>
      </c>
      <c r="G21" s="37">
        <v>0.10999999999999999</v>
      </c>
      <c r="H21" s="37">
        <v>0.10499999999999998</v>
      </c>
      <c r="I21" s="37">
        <v>9.9999999999999978E-2</v>
      </c>
    </row>
    <row r="22" spans="2:9" ht="13.25" customHeight="1" x14ac:dyDescent="0.15">
      <c r="B22" s="76" t="s">
        <v>31</v>
      </c>
      <c r="E22" s="37">
        <v>0.08</v>
      </c>
      <c r="F22" s="37">
        <v>7.0000000000000007E-2</v>
      </c>
      <c r="G22" s="37">
        <v>6.0000000000000005E-2</v>
      </c>
      <c r="H22" s="37">
        <v>0.05</v>
      </c>
      <c r="I22" s="37">
        <v>0.04</v>
      </c>
    </row>
    <row r="23" spans="2:9" ht="13.25" customHeight="1" x14ac:dyDescent="0.15">
      <c r="B23" s="76" t="s">
        <v>32</v>
      </c>
      <c r="E23" s="64">
        <f>+E19/E$17</f>
        <v>0.92</v>
      </c>
      <c r="F23" s="64">
        <f t="shared" ref="F23:I23" si="9">+F19/F$17</f>
        <v>0.92999999999999994</v>
      </c>
      <c r="G23" s="64">
        <f t="shared" si="9"/>
        <v>0.94</v>
      </c>
      <c r="H23" s="64">
        <f t="shared" si="9"/>
        <v>0.95</v>
      </c>
      <c r="I23" s="64">
        <f t="shared" si="9"/>
        <v>0.96</v>
      </c>
    </row>
    <row r="24" spans="2:9" ht="13.25" customHeight="1" x14ac:dyDescent="0.15">
      <c r="E24" s="37"/>
      <c r="F24" s="37"/>
      <c r="G24" s="37"/>
      <c r="H24" s="37"/>
      <c r="I24" s="37"/>
    </row>
    <row r="25" spans="2:9" ht="13.25" customHeight="1" x14ac:dyDescent="0.15">
      <c r="B25" s="30" t="s">
        <v>19</v>
      </c>
      <c r="E25" s="38">
        <f>+E19</f>
        <v>13.8</v>
      </c>
      <c r="F25" s="38">
        <f t="shared" ref="F25:I25" si="10">+F19</f>
        <v>14.170874999999999</v>
      </c>
      <c r="G25" s="38">
        <f t="shared" si="10"/>
        <v>14.248519999999999</v>
      </c>
      <c r="H25" s="38">
        <f t="shared" si="10"/>
        <v>14.157916499999999</v>
      </c>
      <c r="I25" s="38">
        <f t="shared" si="10"/>
        <v>13.9663056</v>
      </c>
    </row>
    <row r="26" spans="2:9" ht="13.25" customHeight="1" x14ac:dyDescent="0.15">
      <c r="E26" s="38"/>
      <c r="F26" s="38"/>
      <c r="G26" s="38"/>
      <c r="H26" s="38"/>
      <c r="I26" s="38"/>
    </row>
    <row r="27" spans="2:9" s="67" customFormat="1" ht="13.25" customHeight="1" x14ac:dyDescent="0.15">
      <c r="B27" s="67" t="s">
        <v>21</v>
      </c>
      <c r="I27" s="70">
        <f>AVERAGE(E25:I25)</f>
        <v>14.068723420000001</v>
      </c>
    </row>
    <row r="28" spans="2:9" ht="13.25" customHeight="1" x14ac:dyDescent="0.15">
      <c r="B28" s="30" t="s">
        <v>15</v>
      </c>
      <c r="G28" s="74" t="s">
        <v>22</v>
      </c>
      <c r="H28" s="40">
        <f>+H14/2</f>
        <v>0.105</v>
      </c>
      <c r="I28" s="30">
        <f>-H28*I27</f>
        <v>-1.4772159591</v>
      </c>
    </row>
    <row r="29" spans="2:9" ht="13.25" customHeight="1" x14ac:dyDescent="0.15">
      <c r="B29" s="41" t="s">
        <v>23</v>
      </c>
      <c r="C29" s="41"/>
      <c r="D29" s="41"/>
      <c r="E29" s="41"/>
      <c r="F29" s="41"/>
      <c r="G29" s="41"/>
      <c r="H29" s="41"/>
      <c r="I29" s="42">
        <f>+SUM(I27:I28)</f>
        <v>12.591507460900001</v>
      </c>
    </row>
    <row r="31" spans="2:9" s="67" customFormat="1" ht="13.25" customHeight="1" x14ac:dyDescent="0.15">
      <c r="B31" s="67" t="s">
        <v>16</v>
      </c>
      <c r="I31" s="70">
        <f>+I15</f>
        <v>45.972422600000016</v>
      </c>
    </row>
    <row r="32" spans="2:9" ht="13.25" customHeight="1" x14ac:dyDescent="0.15">
      <c r="B32" s="30" t="s">
        <v>24</v>
      </c>
      <c r="I32" s="30">
        <f>+I29</f>
        <v>12.591507460900001</v>
      </c>
    </row>
    <row r="33" spans="2:9" s="31" customFormat="1" ht="13.25" customHeight="1" x14ac:dyDescent="0.15">
      <c r="B33" s="41" t="s">
        <v>29</v>
      </c>
      <c r="C33" s="41"/>
      <c r="D33" s="41"/>
      <c r="E33" s="41"/>
      <c r="F33" s="41"/>
      <c r="G33" s="41"/>
      <c r="H33" s="41"/>
      <c r="I33" s="42">
        <f>+SUM(I31:I32)</f>
        <v>58.56393006090002</v>
      </c>
    </row>
    <row r="35" spans="2:9" ht="13.25" customHeight="1" x14ac:dyDescent="0.15">
      <c r="B35" s="30" t="s">
        <v>29</v>
      </c>
      <c r="I35" s="38">
        <f>+I33</f>
        <v>58.56393006090002</v>
      </c>
    </row>
    <row r="36" spans="2:9" ht="13.25" customHeight="1" x14ac:dyDescent="0.15">
      <c r="B36" s="30" t="s">
        <v>33</v>
      </c>
      <c r="I36" s="37">
        <v>0.08</v>
      </c>
    </row>
    <row r="37" spans="2:9" s="31" customFormat="1" ht="13.25" customHeight="1" x14ac:dyDescent="0.15">
      <c r="B37" s="65" t="s">
        <v>10</v>
      </c>
      <c r="C37" s="66"/>
      <c r="D37" s="66"/>
      <c r="E37" s="66"/>
      <c r="F37" s="66"/>
      <c r="G37" s="66"/>
      <c r="H37" s="66"/>
      <c r="I37" s="75">
        <f>+I35/I36</f>
        <v>732.04912576125025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2024-02-01T02:53:40Z</dcterms:modified>
  <cp:category/>
</cp:coreProperties>
</file>