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filterPrivacy="1"/>
  <xr:revisionPtr revIDLastSave="0" documentId="13_ncr:1_{F5027999-5DA2-514C-82A0-55914BF74426}" xr6:coauthVersionLast="47" xr6:coauthVersionMax="47" xr10:uidLastSave="{00000000-0000-0000-0000-000000000000}"/>
  <bookViews>
    <workbookView xWindow="0" yWindow="880" windowWidth="36000" windowHeight="2126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2" i="1" l="1"/>
  <c r="B44" i="1"/>
  <c r="B26" i="1"/>
  <c r="B14" i="1"/>
  <c r="G82" i="1"/>
  <c r="H82" i="1" s="1"/>
  <c r="I82" i="1" s="1"/>
  <c r="J82" i="1" s="1"/>
  <c r="K82" i="1" s="1"/>
  <c r="E63" i="1"/>
  <c r="G3" i="1"/>
  <c r="H3" i="1" s="1"/>
  <c r="I3" i="1" s="1"/>
  <c r="J3" i="1" s="1"/>
  <c r="K3" i="1" s="1"/>
  <c r="K81" i="1" s="1"/>
  <c r="K7" i="1"/>
  <c r="K8" i="1"/>
  <c r="D9" i="1"/>
  <c r="K9" i="1"/>
  <c r="K10" i="1"/>
  <c r="F12" i="1"/>
  <c r="E8" i="1" s="1"/>
  <c r="E15" i="1"/>
  <c r="G18" i="1"/>
  <c r="H18" i="1"/>
  <c r="I18" i="1"/>
  <c r="J18" i="1"/>
  <c r="K18" i="1"/>
  <c r="E27" i="1"/>
  <c r="E28" i="1"/>
  <c r="G31" i="1"/>
  <c r="H31" i="1"/>
  <c r="I31" i="1"/>
  <c r="J31" i="1"/>
  <c r="K31" i="1"/>
  <c r="E45" i="1"/>
  <c r="E46" i="1"/>
  <c r="G49" i="1"/>
  <c r="H49" i="1"/>
  <c r="I49" i="1"/>
  <c r="J49" i="1"/>
  <c r="K49" i="1"/>
  <c r="E64" i="1"/>
  <c r="G67" i="1"/>
  <c r="H67" i="1"/>
  <c r="I67" i="1"/>
  <c r="J67" i="1"/>
  <c r="K67" i="1"/>
  <c r="F81" i="1"/>
  <c r="G4" i="1"/>
  <c r="H4" i="1" s="1"/>
  <c r="I4" i="1" s="1"/>
  <c r="J4" i="1" s="1"/>
  <c r="K4" i="1" s="1"/>
  <c r="H81" i="1" l="1"/>
  <c r="F18" i="1"/>
  <c r="F22" i="1" s="1"/>
  <c r="J81" i="1"/>
  <c r="I81" i="1"/>
  <c r="G81" i="1"/>
  <c r="F31" i="1"/>
  <c r="F32" i="1" s="1"/>
  <c r="G27" i="1" s="1"/>
  <c r="G28" i="1" s="1"/>
  <c r="F19" i="1"/>
  <c r="G15" i="1" s="1"/>
  <c r="G16" i="1" s="1"/>
  <c r="G17" i="1" s="1"/>
  <c r="E7" i="1"/>
  <c r="F49" i="1"/>
  <c r="F50" i="1" s="1"/>
  <c r="G45" i="1" s="1"/>
  <c r="G46" i="1" s="1"/>
  <c r="F21" i="1"/>
  <c r="F34" i="1" s="1"/>
  <c r="F38" i="1" s="1"/>
  <c r="F67" i="1"/>
  <c r="F68" i="1" s="1"/>
  <c r="G63" i="1" s="1"/>
  <c r="G64" i="1" s="1"/>
  <c r="F24" i="1" l="1"/>
  <c r="F35" i="1"/>
  <c r="F52" i="1"/>
  <c r="G22" i="1"/>
  <c r="G29" i="1"/>
  <c r="G21" i="1"/>
  <c r="G19" i="1"/>
  <c r="H15" i="1" s="1"/>
  <c r="F39" i="1" l="1"/>
  <c r="F36" i="1"/>
  <c r="F40" i="1" s="1"/>
  <c r="H16" i="1"/>
  <c r="H17" i="1" s="1"/>
  <c r="F56" i="1"/>
  <c r="G24" i="1"/>
  <c r="G30" i="1" s="1"/>
  <c r="G32" i="1" s="1"/>
  <c r="H27" i="1" s="1"/>
  <c r="F53" i="1" l="1"/>
  <c r="F42" i="1"/>
  <c r="H28" i="1"/>
  <c r="H29" i="1"/>
  <c r="H22" i="1"/>
  <c r="H21" i="1"/>
  <c r="G35" i="1"/>
  <c r="G39" i="1" s="1"/>
  <c r="G47" i="1"/>
  <c r="G34" i="1"/>
  <c r="F70" i="1"/>
  <c r="H19" i="1"/>
  <c r="I15" i="1" s="1"/>
  <c r="F57" i="1" l="1"/>
  <c r="F54" i="1"/>
  <c r="F58" i="1" s="1"/>
  <c r="F74" i="1"/>
  <c r="H24" i="1"/>
  <c r="H30" i="1" s="1"/>
  <c r="I16" i="1"/>
  <c r="I17" i="1" s="1"/>
  <c r="G36" i="1"/>
  <c r="G40" i="1" s="1"/>
  <c r="G38" i="1"/>
  <c r="F71" i="1" l="1"/>
  <c r="F60" i="1"/>
  <c r="H35" i="1"/>
  <c r="H39" i="1" s="1"/>
  <c r="H34" i="1"/>
  <c r="H32" i="1"/>
  <c r="I27" i="1" s="1"/>
  <c r="H47" i="1"/>
  <c r="I29" i="1"/>
  <c r="I22" i="1"/>
  <c r="I21" i="1"/>
  <c r="G42" i="1"/>
  <c r="G48" i="1" s="1"/>
  <c r="I19" i="1"/>
  <c r="J15" i="1" s="1"/>
  <c r="F83" i="1"/>
  <c r="F75" i="1" l="1"/>
  <c r="F72" i="1"/>
  <c r="F76" i="1" s="1"/>
  <c r="F85" i="1" s="1"/>
  <c r="G65" i="1"/>
  <c r="G50" i="1"/>
  <c r="H45" i="1" s="1"/>
  <c r="G53" i="1"/>
  <c r="G57" i="1" s="1"/>
  <c r="G52" i="1"/>
  <c r="I24" i="1"/>
  <c r="I28" i="1"/>
  <c r="H36" i="1"/>
  <c r="H40" i="1" s="1"/>
  <c r="H38" i="1"/>
  <c r="J16" i="1"/>
  <c r="J17" i="1" s="1"/>
  <c r="I30" i="1" l="1"/>
  <c r="I34" i="1" s="1"/>
  <c r="I38" i="1" s="1"/>
  <c r="F84" i="1"/>
  <c r="F78" i="1"/>
  <c r="J29" i="1"/>
  <c r="J22" i="1"/>
  <c r="J21" i="1"/>
  <c r="I47" i="1"/>
  <c r="J19" i="1"/>
  <c r="K15" i="1" s="1"/>
  <c r="I35" i="1"/>
  <c r="I39" i="1" s="1"/>
  <c r="H42" i="1"/>
  <c r="H46" i="1"/>
  <c r="I32" i="1"/>
  <c r="J27" i="1" s="1"/>
  <c r="G54" i="1"/>
  <c r="G58" i="1" s="1"/>
  <c r="G56" i="1"/>
  <c r="H48" i="1" l="1"/>
  <c r="H65" i="1" s="1"/>
  <c r="K16" i="1"/>
  <c r="K17" i="1" s="1"/>
  <c r="G60" i="1"/>
  <c r="G66" i="1" s="1"/>
  <c r="J24" i="1"/>
  <c r="J28" i="1"/>
  <c r="J30" i="1" s="1"/>
  <c r="I36" i="1"/>
  <c r="I40" i="1" s="1"/>
  <c r="I42" i="1" s="1"/>
  <c r="H50" i="1" l="1"/>
  <c r="I45" i="1" s="1"/>
  <c r="I46" i="1" s="1"/>
  <c r="I48" i="1" s="1"/>
  <c r="I50" i="1" s="1"/>
  <c r="J45" i="1" s="1"/>
  <c r="H52" i="1"/>
  <c r="H53" i="1"/>
  <c r="H57" i="1" s="1"/>
  <c r="J34" i="1"/>
  <c r="J38" i="1" s="1"/>
  <c r="J47" i="1"/>
  <c r="J32" i="1"/>
  <c r="K27" i="1" s="1"/>
  <c r="K28" i="1" s="1"/>
  <c r="K29" i="1"/>
  <c r="K22" i="1"/>
  <c r="K21" i="1"/>
  <c r="G71" i="1"/>
  <c r="G75" i="1" s="1"/>
  <c r="G68" i="1"/>
  <c r="H63" i="1" s="1"/>
  <c r="G70" i="1"/>
  <c r="K19" i="1"/>
  <c r="J35" i="1"/>
  <c r="J39" i="1" s="1"/>
  <c r="H54" i="1"/>
  <c r="H58" i="1" s="1"/>
  <c r="H56" i="1"/>
  <c r="J46" i="1" l="1"/>
  <c r="H60" i="1"/>
  <c r="G74" i="1"/>
  <c r="G72" i="1"/>
  <c r="G76" i="1" s="1"/>
  <c r="G85" i="1" s="1"/>
  <c r="H64" i="1"/>
  <c r="H66" i="1" s="1"/>
  <c r="G84" i="1"/>
  <c r="K24" i="1"/>
  <c r="K30" i="1" s="1"/>
  <c r="K32" i="1" s="1"/>
  <c r="I65" i="1"/>
  <c r="I53" i="1"/>
  <c r="I57" i="1" s="1"/>
  <c r="I52" i="1"/>
  <c r="J36" i="1"/>
  <c r="J40" i="1" s="1"/>
  <c r="J42" i="1" s="1"/>
  <c r="K47" i="1" l="1"/>
  <c r="J48" i="1"/>
  <c r="J65" i="1" s="1"/>
  <c r="H71" i="1"/>
  <c r="H75" i="1" s="1"/>
  <c r="H70" i="1"/>
  <c r="I56" i="1"/>
  <c r="I54" i="1"/>
  <c r="I58" i="1" s="1"/>
  <c r="G78" i="1"/>
  <c r="G83" i="1"/>
  <c r="K34" i="1"/>
  <c r="H68" i="1"/>
  <c r="I63" i="1" s="1"/>
  <c r="K35" i="1"/>
  <c r="K39" i="1" s="1"/>
  <c r="J50" i="1" l="1"/>
  <c r="K45" i="1" s="1"/>
  <c r="K46" i="1" s="1"/>
  <c r="J52" i="1"/>
  <c r="J53" i="1"/>
  <c r="J57" i="1" s="1"/>
  <c r="I64" i="1"/>
  <c r="K36" i="1"/>
  <c r="K40" i="1" s="1"/>
  <c r="K38" i="1"/>
  <c r="H72" i="1"/>
  <c r="H76" i="1" s="1"/>
  <c r="H85" i="1" s="1"/>
  <c r="H74" i="1"/>
  <c r="I60" i="1"/>
  <c r="J56" i="1"/>
  <c r="J54" i="1"/>
  <c r="J58" i="1" s="1"/>
  <c r="H84" i="1"/>
  <c r="I66" i="1" l="1"/>
  <c r="H78" i="1"/>
  <c r="H83" i="1"/>
  <c r="K42" i="1"/>
  <c r="K48" i="1" s="1"/>
  <c r="J60" i="1"/>
  <c r="K65" i="1" l="1"/>
  <c r="K53" i="1"/>
  <c r="K57" i="1" s="1"/>
  <c r="K50" i="1"/>
  <c r="K52" i="1"/>
  <c r="I71" i="1"/>
  <c r="I75" i="1" s="1"/>
  <c r="I70" i="1"/>
  <c r="I68" i="1"/>
  <c r="J63" i="1" s="1"/>
  <c r="J64" i="1" l="1"/>
  <c r="J66" i="1" s="1"/>
  <c r="K56" i="1"/>
  <c r="K54" i="1"/>
  <c r="K58" i="1" s="1"/>
  <c r="I72" i="1"/>
  <c r="I76" i="1" s="1"/>
  <c r="I85" i="1" s="1"/>
  <c r="I74" i="1"/>
  <c r="I84" i="1"/>
  <c r="J71" i="1" l="1"/>
  <c r="J75" i="1" s="1"/>
  <c r="J70" i="1"/>
  <c r="I83" i="1"/>
  <c r="I78" i="1"/>
  <c r="K60" i="1"/>
  <c r="J68" i="1"/>
  <c r="K63" i="1" s="1"/>
  <c r="K64" i="1" l="1"/>
  <c r="J72" i="1"/>
  <c r="J76" i="1" s="1"/>
  <c r="J85" i="1" s="1"/>
  <c r="J74" i="1"/>
  <c r="J84" i="1"/>
  <c r="J83" i="1" l="1"/>
  <c r="J78" i="1"/>
  <c r="K66" i="1"/>
  <c r="K71" i="1" l="1"/>
  <c r="K75" i="1" s="1"/>
  <c r="K70" i="1"/>
  <c r="K68" i="1"/>
  <c r="K72" i="1" l="1"/>
  <c r="K76" i="1" s="1"/>
  <c r="K85" i="1" s="1"/>
  <c r="D85" i="1" s="1"/>
  <c r="K74" i="1"/>
  <c r="K84" i="1"/>
  <c r="D84" i="1" s="1"/>
  <c r="E84" i="1" l="1"/>
  <c r="E85" i="1"/>
  <c r="K78" i="1"/>
  <c r="K83" i="1"/>
  <c r="D83" i="1" s="1"/>
  <c r="K87" i="1" l="1"/>
  <c r="E83" i="1"/>
</calcChain>
</file>

<file path=xl/sharedStrings.xml><?xml version="1.0" encoding="utf-8"?>
<sst xmlns="http://schemas.openxmlformats.org/spreadsheetml/2006/main" count="91" uniqueCount="55">
  <si>
    <t>Template Library</t>
  </si>
  <si>
    <t>Free Guides and Lessons</t>
  </si>
  <si>
    <t>1:1 Private Lessons</t>
  </si>
  <si>
    <t>Instructor-Led Boot Camps</t>
  </si>
  <si>
    <t>Online Self-Study Courses</t>
  </si>
  <si>
    <t>© 2024 Wall Street Prep, Inc. All Rights Reserved</t>
  </si>
  <si>
    <t>Distribution Waterfall Template</t>
  </si>
  <si>
    <r>
      <rPr>
        <i/>
        <sz val="14"/>
        <rFont val="Palatino Linotype"/>
        <family val="1"/>
      </rPr>
      <t>Further Reading →</t>
    </r>
    <r>
      <rPr>
        <i/>
        <sz val="14"/>
        <color theme="10"/>
        <rFont val="Palatino Linotype"/>
        <family val="1"/>
      </rPr>
      <t xml:space="preserve"> Distribution Waterfall</t>
    </r>
  </si>
  <si>
    <t>Check</t>
  </si>
  <si>
    <t>GP Cash Flow (Post-Promote)</t>
  </si>
  <si>
    <t>GP Cash Flow (Pre-Promote)</t>
  </si>
  <si>
    <t>LP Cash Flow</t>
  </si>
  <si>
    <t>Equity Multiple</t>
  </si>
  <si>
    <t>IRR</t>
  </si>
  <si>
    <t>Cumulative Cash Flow</t>
  </si>
  <si>
    <t>($ in thousands)</t>
  </si>
  <si>
    <t>Return Schedule</t>
  </si>
  <si>
    <t>Remaining Cash Flow</t>
  </si>
  <si>
    <t>Promote Cash Flow</t>
  </si>
  <si>
    <t>GP Cash Flow</t>
  </si>
  <si>
    <t>Promote Tier 4 Cash Flow</t>
  </si>
  <si>
    <t>GP Tier 4 Cash Flow</t>
  </si>
  <si>
    <t>LP Tier 4 Cash Flow</t>
  </si>
  <si>
    <t>Ending Balance</t>
  </si>
  <si>
    <t>Equity Contribution</t>
  </si>
  <si>
    <t>Current Distribution</t>
  </si>
  <si>
    <t>Prior Distribution</t>
  </si>
  <si>
    <t>% Promote</t>
  </si>
  <si>
    <t>Preferred Return</t>
  </si>
  <si>
    <t>% IRR Hurdle</t>
  </si>
  <si>
    <t>Beginning Balance</t>
  </si>
  <si>
    <t>Tier 4</t>
  </si>
  <si>
    <t>Promote Tier 3 Cash Flow</t>
  </si>
  <si>
    <t>GP Tier 3 Cash Flow</t>
  </si>
  <si>
    <t>LP Tier 3 Cash Flow</t>
  </si>
  <si>
    <t>Tier 3</t>
  </si>
  <si>
    <t>Promote Tier 2 Cash Flow</t>
  </si>
  <si>
    <t>GP Tier 2 Cash Flow</t>
  </si>
  <si>
    <t>LP Tier 2 Cash Flow</t>
  </si>
  <si>
    <t>Tier 2</t>
  </si>
  <si>
    <t>Tier 1</t>
  </si>
  <si>
    <t>Cash Flow Available for Distribution</t>
  </si>
  <si>
    <t>Total Equity</t>
  </si>
  <si>
    <t>GP Equity Contribution</t>
  </si>
  <si>
    <t>LP Equity Contribution</t>
  </si>
  <si>
    <t>% GP Split</t>
  </si>
  <si>
    <t>Promote Structure</t>
  </si>
  <si>
    <t>$ Amount</t>
  </si>
  <si>
    <t>% Total</t>
  </si>
  <si>
    <t>Transaction Structure</t>
  </si>
  <si>
    <t>Distribution Waterfall</t>
  </si>
  <si>
    <t>% Pref</t>
  </si>
  <si>
    <t>x</t>
  </si>
  <si>
    <r>
      <rPr>
        <sz val="12"/>
        <color rgb="FFC00000"/>
        <rFont val="Palatino Linotype"/>
        <family val="1"/>
      </rPr>
      <t xml:space="preserve">Disclaimer: </t>
    </r>
    <r>
      <rPr>
        <sz val="12"/>
        <rFont val="Palatino Linotype"/>
        <family val="1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</si>
  <si>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Equity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</si>
</sst>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5" formatCode="#,##0_);\(#,##0\);&quot;–&quot;_);@_)"/>
    <numFmt numFmtId="166" formatCode="&quot;$&quot;#,##0_);\(&quot;$&quot;#,##0\);&quot;–&quot;_);@_)"/>
    <numFmt numFmtId="167" formatCode="0.0&quot;x&quot;_);\(0.0&quot;x&quot;\)_);\–_);@_)"/>
    <numFmt numFmtId="168" formatCode="0.0%"/>
    <numFmt numFmtId="169" formatCode="&quot;Year&quot;\ 0_)"/>
    <numFmt numFmtId="170" formatCode="0.0%_);\(0.0%\);&quot;–&quot;_)"/>
    <numFmt numFmtId="171" formatCode="mm/dd/yyyy_)"/>
  </numFmts>
  <fonts count="28" x14ac:knownFonts="1">
    <font>
      <sz val="10"/>
      <color theme="1"/>
      <name val="Arial"/>
      <family val="2"/>
      <scheme val="minor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u/>
      <sz val="10"/>
      <color theme="10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4"/>
      <color theme="8" tint="-0.249977111117893"/>
      <name val="Palatino Linotype"/>
      <family val="1"/>
    </font>
    <font>
      <b/>
      <sz val="10"/>
      <name val="Palatino Linotype"/>
      <family val="1"/>
    </font>
    <font>
      <b/>
      <sz val="16"/>
      <name val="Palatino Linotype"/>
      <family val="1"/>
    </font>
    <font>
      <i/>
      <sz val="14"/>
      <color theme="10"/>
      <name val="Palatino Linotype"/>
      <family val="1"/>
    </font>
    <font>
      <i/>
      <sz val="14"/>
      <name val="Palatino Linotype"/>
      <family val="1"/>
    </font>
    <font>
      <vertAlign val="subscript"/>
      <sz val="16"/>
      <name val="Palatino Linotype"/>
      <family val="1"/>
    </font>
    <font>
      <sz val="10"/>
      <color rgb="FFFF0000"/>
      <name val="Palatino Linotype"/>
      <family val="1"/>
    </font>
    <font>
      <b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0"/>
      <color rgb="FF000000"/>
      <name val="Palatino Linotype"/>
      <family val="1"/>
    </font>
    <font>
      <sz val="10"/>
      <color rgb="FF0432FF"/>
      <name val="Palatino Linotype"/>
      <family val="1"/>
    </font>
    <font>
      <u/>
      <sz val="10"/>
      <color theme="1"/>
      <name val="Palatino Linotype"/>
      <family val="1"/>
    </font>
    <font>
      <sz val="10"/>
      <color rgb="FF0000FF"/>
      <name val="Palatino Linotype"/>
      <family val="1"/>
    </font>
    <font>
      <sz val="12"/>
      <name val="Palatino Linotype"/>
      <family val="1"/>
    </font>
    <font>
      <sz val="12"/>
      <color rgb="FFC00000"/>
      <name val="Palatino Linotype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10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ont="0" applyFill="0" applyBorder="0" applyAlignment="0" applyProtection="0"/>
    <xf numFmtId="9" fontId="4" fillId="0" borderId="0" applyFont="0" applyFill="0" applyBorder="0" applyAlignment="0" applyProtection="0"/>
  </cellStyleXfs>
  <cellXfs count="101">
    <xf numFmtId="0" fontId="0" fillId="0" borderId="0" xfId="0"/>
    <xf numFmtId="49" fontId="11" fillId="11" borderId="15" xfId="0" applyNumberFormat="1" applyFont="1" applyFill="1" applyBorder="1"/>
    <xf numFmtId="49" fontId="12" fillId="11" borderId="13" xfId="0" applyNumberFormat="1" applyFont="1" applyFill="1" applyBorder="1"/>
    <xf numFmtId="49" fontId="12" fillId="11" borderId="12" xfId="0" applyNumberFormat="1" applyFont="1" applyFill="1" applyBorder="1"/>
    <xf numFmtId="49" fontId="12" fillId="10" borderId="15" xfId="0" applyNumberFormat="1" applyFont="1" applyFill="1" applyBorder="1"/>
    <xf numFmtId="49" fontId="12" fillId="10" borderId="13" xfId="0" applyNumberFormat="1" applyFont="1" applyFill="1" applyBorder="1"/>
    <xf numFmtId="49" fontId="12" fillId="10" borderId="12" xfId="0" applyNumberFormat="1" applyFont="1" applyFill="1" applyBorder="1"/>
    <xf numFmtId="164" fontId="11" fillId="9" borderId="0" xfId="0" applyNumberFormat="1" applyFont="1" applyFill="1"/>
    <xf numFmtId="49" fontId="11" fillId="11" borderId="10" xfId="0" applyNumberFormat="1" applyFont="1" applyFill="1" applyBorder="1"/>
    <xf numFmtId="49" fontId="12" fillId="11" borderId="0" xfId="0" applyNumberFormat="1" applyFont="1" applyFill="1"/>
    <xf numFmtId="49" fontId="12" fillId="0" borderId="0" xfId="0" applyNumberFormat="1" applyFont="1"/>
    <xf numFmtId="49" fontId="12" fillId="11" borderId="8" xfId="0" applyNumberFormat="1" applyFont="1" applyFill="1" applyBorder="1"/>
    <xf numFmtId="49" fontId="12" fillId="10" borderId="10" xfId="0" applyNumberFormat="1" applyFont="1" applyFill="1" applyBorder="1" applyAlignment="1">
      <alignment horizontal="center"/>
    </xf>
    <xf numFmtId="49" fontId="11" fillId="10" borderId="8" xfId="0" applyNumberFormat="1" applyFont="1" applyFill="1" applyBorder="1"/>
    <xf numFmtId="49" fontId="12" fillId="10" borderId="10" xfId="0" applyNumberFormat="1" applyFont="1" applyFill="1" applyBorder="1"/>
    <xf numFmtId="49" fontId="14" fillId="11" borderId="10" xfId="0" applyNumberFormat="1" applyFont="1" applyFill="1" applyBorder="1" applyAlignment="1" applyProtection="1">
      <alignment vertical="center"/>
      <protection locked="0"/>
    </xf>
    <xf numFmtId="49" fontId="15" fillId="11" borderId="0" xfId="0" applyNumberFormat="1" applyFont="1" applyFill="1" applyAlignment="1" applyProtection="1">
      <alignment vertical="center"/>
      <protection locked="0"/>
    </xf>
    <xf numFmtId="49" fontId="12" fillId="11" borderId="8" xfId="0" applyNumberFormat="1" applyFont="1" applyFill="1" applyBorder="1" applyAlignment="1">
      <alignment vertical="center"/>
    </xf>
    <xf numFmtId="49" fontId="11" fillId="11" borderId="10" xfId="0" applyNumberFormat="1" applyFont="1" applyFill="1" applyBorder="1" applyAlignment="1">
      <alignment vertical="center"/>
    </xf>
    <xf numFmtId="49" fontId="11" fillId="10" borderId="0" xfId="0" applyNumberFormat="1" applyFont="1" applyFill="1"/>
    <xf numFmtId="49" fontId="14" fillId="11" borderId="16" xfId="0" applyNumberFormat="1" applyFont="1" applyFill="1" applyBorder="1" applyAlignment="1" applyProtection="1">
      <alignment vertical="center"/>
      <protection locked="0"/>
    </xf>
    <xf numFmtId="49" fontId="11" fillId="10" borderId="0" xfId="0" applyNumberFormat="1" applyFont="1" applyFill="1" applyAlignment="1">
      <alignment horizont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11" fillId="11" borderId="7" xfId="0" applyNumberFormat="1" applyFont="1" applyFill="1" applyBorder="1"/>
    <xf numFmtId="49" fontId="12" fillId="11" borderId="6" xfId="0" applyNumberFormat="1" applyFont="1" applyFill="1" applyBorder="1"/>
    <xf numFmtId="49" fontId="12" fillId="11" borderId="5" xfId="0" applyNumberFormat="1" applyFont="1" applyFill="1" applyBorder="1"/>
    <xf numFmtId="49" fontId="12" fillId="10" borderId="7" xfId="0" applyNumberFormat="1" applyFont="1" applyFill="1" applyBorder="1"/>
    <xf numFmtId="49" fontId="11" fillId="10" borderId="6" xfId="0" applyNumberFormat="1" applyFont="1" applyFill="1" applyBorder="1"/>
    <xf numFmtId="49" fontId="11" fillId="10" borderId="5" xfId="0" applyNumberFormat="1" applyFont="1" applyFill="1" applyBorder="1"/>
    <xf numFmtId="0" fontId="20" fillId="9" borderId="0" xfId="0" applyFont="1" applyFill="1" applyAlignment="1">
      <alignment vertical="center"/>
    </xf>
    <xf numFmtId="0" fontId="11" fillId="0" borderId="17" xfId="0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19" xfId="0" applyFont="1" applyBorder="1" applyAlignment="1">
      <alignment vertical="center"/>
    </xf>
    <xf numFmtId="170" fontId="11" fillId="0" borderId="19" xfId="0" applyNumberFormat="1" applyFont="1" applyBorder="1" applyAlignment="1">
      <alignment horizontal="right" vertical="center"/>
    </xf>
    <xf numFmtId="166" fontId="11" fillId="0" borderId="19" xfId="0" applyNumberFormat="1" applyFont="1" applyBorder="1" applyAlignment="1">
      <alignment horizontal="right" vertical="center"/>
    </xf>
    <xf numFmtId="165" fontId="12" fillId="0" borderId="19" xfId="0" applyNumberFormat="1" applyFont="1" applyBorder="1" applyAlignment="1">
      <alignment horizontal="left" vertical="center"/>
    </xf>
    <xf numFmtId="165" fontId="11" fillId="0" borderId="19" xfId="0" applyNumberFormat="1" applyFont="1" applyBorder="1" applyAlignment="1">
      <alignment vertical="center"/>
    </xf>
    <xf numFmtId="170" fontId="11" fillId="0" borderId="1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70" fontId="23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165" fontId="24" fillId="0" borderId="0" xfId="0" applyNumberFormat="1" applyFont="1" applyAlignment="1">
      <alignment vertical="center"/>
    </xf>
    <xf numFmtId="170" fontId="11" fillId="0" borderId="18" xfId="0" applyNumberFormat="1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left" vertical="center"/>
    </xf>
    <xf numFmtId="168" fontId="11" fillId="0" borderId="0" xfId="1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5" fontId="11" fillId="0" borderId="17" xfId="0" applyNumberFormat="1" applyFont="1" applyBorder="1" applyAlignment="1">
      <alignment vertical="center"/>
    </xf>
    <xf numFmtId="166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9" fontId="11" fillId="0" borderId="17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166" fontId="23" fillId="0" borderId="19" xfId="0" applyNumberFormat="1" applyFont="1" applyBorder="1" applyAlignment="1">
      <alignment vertical="center"/>
    </xf>
    <xf numFmtId="170" fontId="25" fillId="0" borderId="18" xfId="0" applyNumberFormat="1" applyFont="1" applyBorder="1" applyAlignment="1">
      <alignment horizontal="center" vertical="center"/>
    </xf>
    <xf numFmtId="170" fontId="12" fillId="0" borderId="18" xfId="0" applyNumberFormat="1" applyFont="1" applyBorder="1" applyAlignment="1">
      <alignment horizontal="center" vertical="center"/>
    </xf>
    <xf numFmtId="165" fontId="20" fillId="9" borderId="0" xfId="0" applyNumberFormat="1" applyFont="1" applyFill="1" applyAlignment="1">
      <alignment vertical="center"/>
    </xf>
    <xf numFmtId="165" fontId="21" fillId="9" borderId="0" xfId="0" applyNumberFormat="1" applyFont="1" applyFill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0" fontId="11" fillId="12" borderId="0" xfId="0" applyFont="1" applyFill="1" applyAlignment="1">
      <alignment vertical="center"/>
    </xf>
    <xf numFmtId="166" fontId="11" fillId="12" borderId="0" xfId="0" applyNumberFormat="1" applyFont="1" applyFill="1" applyAlignment="1">
      <alignment vertical="center"/>
    </xf>
    <xf numFmtId="166" fontId="23" fillId="12" borderId="0" xfId="0" applyNumberFormat="1" applyFont="1" applyFill="1" applyAlignment="1">
      <alignment vertical="center"/>
    </xf>
    <xf numFmtId="164" fontId="20" fillId="0" borderId="0" xfId="0" applyNumberFormat="1" applyFont="1" applyAlignment="1">
      <alignment vertical="center"/>
    </xf>
    <xf numFmtId="166" fontId="11" fillId="0" borderId="19" xfId="0" applyNumberFormat="1" applyFont="1" applyBorder="1" applyAlignment="1">
      <alignment vertical="center"/>
    </xf>
    <xf numFmtId="165" fontId="11" fillId="12" borderId="0" xfId="0" applyNumberFormat="1" applyFont="1" applyFill="1" applyAlignment="1">
      <alignment vertical="center"/>
    </xf>
    <xf numFmtId="165" fontId="11" fillId="13" borderId="18" xfId="0" applyNumberFormat="1" applyFont="1" applyFill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168" fontId="11" fillId="0" borderId="24" xfId="11" applyNumberFormat="1" applyFont="1" applyBorder="1" applyAlignment="1">
      <alignment horizontal="center" vertical="center"/>
    </xf>
    <xf numFmtId="168" fontId="11" fillId="0" borderId="20" xfId="11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12" fillId="11" borderId="0" xfId="0" applyNumberFormat="1" applyFont="1" applyFill="1" applyAlignment="1">
      <alignment vertical="center" wrapText="1"/>
    </xf>
    <xf numFmtId="171" fontId="24" fillId="0" borderId="0" xfId="0" applyNumberFormat="1" applyFont="1" applyAlignment="1">
      <alignment vertical="center"/>
    </xf>
    <xf numFmtId="9" fontId="11" fillId="0" borderId="0" xfId="11" applyFont="1" applyAlignment="1">
      <alignment vertical="center"/>
    </xf>
    <xf numFmtId="49" fontId="26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15" fillId="11" borderId="0" xfId="0" applyNumberFormat="1" applyFont="1" applyFill="1" applyAlignment="1" applyProtection="1">
      <alignment horizontal="left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2" xfId="10" applyNumberFormat="1" applyFont="1" applyFill="1" applyBorder="1" applyAlignment="1" applyProtection="1">
      <alignment horizontal="center" vertical="center"/>
      <protection locked="0"/>
    </xf>
    <xf numFmtId="49" fontId="16" fillId="10" borderId="10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</cellXfs>
  <cellStyles count="12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  <cellStyle name="Percent" xfId="11" builtinId="5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istribution-waterfal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2"/>
  <cols>
    <col min="1" max="2" width="2.6640625" style="7" customWidth="1"/>
    <col min="3" max="11" width="10.83203125" style="7" customWidth="1"/>
    <col min="12" max="13" width="2.6640625" style="7" customWidth="1"/>
    <col min="14" max="21" width="9.5" style="7"/>
    <col min="22" max="22" width="2.6640625" style="7" customWidth="1"/>
    <col min="23" max="16384" width="9.5" style="7"/>
  </cols>
  <sheetData>
    <row r="2" spans="2:22" ht="13.2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5" customHeight="1" x14ac:dyDescent="0.2">
      <c r="B3" s="8"/>
      <c r="C3" s="9"/>
      <c r="D3" s="10"/>
      <c r="E3" s="9"/>
      <c r="F3" s="9"/>
      <c r="G3" s="9"/>
      <c r="H3" s="9"/>
      <c r="I3" s="9"/>
      <c r="J3" s="9"/>
      <c r="K3" s="9"/>
      <c r="L3" s="11"/>
      <c r="M3" s="12"/>
      <c r="N3" s="82" t="s">
        <v>4</v>
      </c>
      <c r="O3" s="83"/>
      <c r="P3" s="83"/>
      <c r="Q3" s="83"/>
      <c r="R3" s="83"/>
      <c r="S3" s="83"/>
      <c r="T3" s="83"/>
      <c r="U3" s="84"/>
      <c r="V3" s="13"/>
    </row>
    <row r="4" spans="2:22" ht="13.2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11"/>
      <c r="M4" s="12"/>
      <c r="N4" s="85"/>
      <c r="O4" s="86"/>
      <c r="P4" s="86"/>
      <c r="Q4" s="86"/>
      <c r="R4" s="86"/>
      <c r="S4" s="86"/>
      <c r="T4" s="86"/>
      <c r="U4" s="87"/>
      <c r="V4" s="13"/>
    </row>
    <row r="5" spans="2:22" ht="13.2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11"/>
      <c r="M5" s="14"/>
      <c r="N5" s="85"/>
      <c r="O5" s="86"/>
      <c r="P5" s="86"/>
      <c r="Q5" s="86"/>
      <c r="R5" s="86"/>
      <c r="S5" s="86"/>
      <c r="T5" s="86"/>
      <c r="U5" s="87"/>
      <c r="V5" s="13"/>
    </row>
    <row r="6" spans="2:22" ht="13.25" customHeight="1" x14ac:dyDescent="0.2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4"/>
      <c r="N6" s="88"/>
      <c r="O6" s="89"/>
      <c r="P6" s="89"/>
      <c r="Q6" s="89"/>
      <c r="R6" s="89"/>
      <c r="S6" s="89"/>
      <c r="T6" s="89"/>
      <c r="U6" s="90"/>
      <c r="V6" s="13"/>
    </row>
    <row r="7" spans="2:22" ht="13.25" customHeight="1" x14ac:dyDescent="0.2">
      <c r="B7" s="18"/>
      <c r="C7" s="91" t="s">
        <v>6</v>
      </c>
      <c r="D7" s="91"/>
      <c r="E7" s="91"/>
      <c r="F7" s="91"/>
      <c r="G7" s="91"/>
      <c r="H7" s="91"/>
      <c r="I7" s="91"/>
      <c r="J7" s="91"/>
      <c r="K7" s="91"/>
      <c r="L7" s="17"/>
      <c r="M7" s="14"/>
      <c r="N7" s="19"/>
      <c r="O7" s="19"/>
      <c r="P7" s="19"/>
      <c r="Q7" s="19"/>
      <c r="R7" s="19"/>
      <c r="S7" s="19"/>
      <c r="T7" s="19"/>
      <c r="U7" s="19"/>
      <c r="V7" s="13"/>
    </row>
    <row r="8" spans="2:22" ht="13.25" customHeight="1" thickBot="1" x14ac:dyDescent="0.25">
      <c r="B8" s="18"/>
      <c r="C8" s="91"/>
      <c r="D8" s="91"/>
      <c r="E8" s="91"/>
      <c r="F8" s="91"/>
      <c r="G8" s="91"/>
      <c r="H8" s="91"/>
      <c r="I8" s="91"/>
      <c r="J8" s="91"/>
      <c r="K8" s="91"/>
      <c r="L8" s="17"/>
      <c r="M8" s="14"/>
      <c r="N8" s="82" t="s">
        <v>3</v>
      </c>
      <c r="O8" s="83"/>
      <c r="P8" s="83"/>
      <c r="Q8" s="83"/>
      <c r="R8" s="83"/>
      <c r="S8" s="83"/>
      <c r="T8" s="83"/>
      <c r="U8" s="84"/>
      <c r="V8" s="13"/>
    </row>
    <row r="9" spans="2:22" ht="13.25" customHeight="1" x14ac:dyDescent="0.2">
      <c r="B9" s="18"/>
      <c r="C9" s="20"/>
      <c r="D9" s="20"/>
      <c r="E9" s="20"/>
      <c r="F9" s="20"/>
      <c r="G9" s="20"/>
      <c r="H9" s="20"/>
      <c r="I9" s="20"/>
      <c r="J9" s="20"/>
      <c r="K9" s="20"/>
      <c r="L9" s="17"/>
      <c r="M9" s="14"/>
      <c r="N9" s="85"/>
      <c r="O9" s="86"/>
      <c r="P9" s="86"/>
      <c r="Q9" s="86"/>
      <c r="R9" s="86"/>
      <c r="S9" s="86"/>
      <c r="T9" s="86"/>
      <c r="U9" s="87"/>
      <c r="V9" s="13"/>
    </row>
    <row r="10" spans="2:22" ht="13.25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11"/>
      <c r="M10" s="14"/>
      <c r="N10" s="85"/>
      <c r="O10" s="86"/>
      <c r="P10" s="86"/>
      <c r="Q10" s="86"/>
      <c r="R10" s="86"/>
      <c r="S10" s="86"/>
      <c r="T10" s="86"/>
      <c r="U10" s="87"/>
      <c r="V10" s="13"/>
    </row>
    <row r="11" spans="2:22" ht="13.25" customHeight="1" x14ac:dyDescent="0.2">
      <c r="B11" s="8"/>
      <c r="C11" s="92" t="s">
        <v>7</v>
      </c>
      <c r="D11" s="93"/>
      <c r="E11" s="93"/>
      <c r="F11" s="93"/>
      <c r="G11" s="93"/>
      <c r="H11" s="93"/>
      <c r="I11" s="93"/>
      <c r="J11" s="93"/>
      <c r="K11" s="94"/>
      <c r="L11" s="11"/>
      <c r="M11" s="14"/>
      <c r="N11" s="88"/>
      <c r="O11" s="89"/>
      <c r="P11" s="89"/>
      <c r="Q11" s="89"/>
      <c r="R11" s="89"/>
      <c r="S11" s="89"/>
      <c r="T11" s="89"/>
      <c r="U11" s="90"/>
      <c r="V11" s="13"/>
    </row>
    <row r="12" spans="2:22" ht="13.25" customHeight="1" x14ac:dyDescent="0.2">
      <c r="B12" s="8"/>
      <c r="C12" s="95"/>
      <c r="D12" s="96"/>
      <c r="E12" s="96"/>
      <c r="F12" s="96"/>
      <c r="G12" s="96"/>
      <c r="H12" s="96"/>
      <c r="I12" s="96"/>
      <c r="J12" s="96"/>
      <c r="K12" s="97"/>
      <c r="L12" s="11"/>
      <c r="M12" s="14"/>
      <c r="N12" s="19"/>
      <c r="O12" s="19"/>
      <c r="P12" s="19"/>
      <c r="Q12" s="19"/>
      <c r="R12" s="19"/>
      <c r="S12" s="19"/>
      <c r="T12" s="21"/>
      <c r="U12" s="21"/>
      <c r="V12" s="13"/>
    </row>
    <row r="13" spans="2:22" ht="13.25" customHeight="1" x14ac:dyDescent="0.2">
      <c r="B13" s="8"/>
      <c r="C13" s="95"/>
      <c r="D13" s="96"/>
      <c r="E13" s="96"/>
      <c r="F13" s="96"/>
      <c r="G13" s="96"/>
      <c r="H13" s="96"/>
      <c r="I13" s="96"/>
      <c r="J13" s="96"/>
      <c r="K13" s="97"/>
      <c r="L13" s="11"/>
      <c r="M13" s="14"/>
      <c r="N13" s="82" t="s">
        <v>2</v>
      </c>
      <c r="O13" s="83"/>
      <c r="P13" s="83"/>
      <c r="Q13" s="83"/>
      <c r="R13" s="83"/>
      <c r="S13" s="83"/>
      <c r="T13" s="83"/>
      <c r="U13" s="84"/>
      <c r="V13" s="13"/>
    </row>
    <row r="14" spans="2:22" ht="13.25" customHeight="1" x14ac:dyDescent="0.2">
      <c r="B14" s="8"/>
      <c r="C14" s="95"/>
      <c r="D14" s="96"/>
      <c r="E14" s="96"/>
      <c r="F14" s="96"/>
      <c r="G14" s="96"/>
      <c r="H14" s="96"/>
      <c r="I14" s="96"/>
      <c r="J14" s="96"/>
      <c r="K14" s="97"/>
      <c r="L14" s="22"/>
      <c r="M14" s="14"/>
      <c r="N14" s="85"/>
      <c r="O14" s="86"/>
      <c r="P14" s="86"/>
      <c r="Q14" s="86"/>
      <c r="R14" s="86"/>
      <c r="S14" s="86"/>
      <c r="T14" s="86"/>
      <c r="U14" s="87"/>
      <c r="V14" s="13"/>
    </row>
    <row r="15" spans="2:22" ht="13.25" customHeight="1" x14ac:dyDescent="0.2">
      <c r="B15" s="8"/>
      <c r="C15" s="95"/>
      <c r="D15" s="96"/>
      <c r="E15" s="96"/>
      <c r="F15" s="96"/>
      <c r="G15" s="96"/>
      <c r="H15" s="96"/>
      <c r="I15" s="96"/>
      <c r="J15" s="96"/>
      <c r="K15" s="97"/>
      <c r="L15" s="11"/>
      <c r="M15" s="14"/>
      <c r="N15" s="85"/>
      <c r="O15" s="86"/>
      <c r="P15" s="86"/>
      <c r="Q15" s="86"/>
      <c r="R15" s="86"/>
      <c r="S15" s="86"/>
      <c r="T15" s="86"/>
      <c r="U15" s="87"/>
      <c r="V15" s="13"/>
    </row>
    <row r="16" spans="2:22" ht="13.25" customHeight="1" x14ac:dyDescent="0.2">
      <c r="B16" s="8"/>
      <c r="C16" s="98"/>
      <c r="D16" s="99"/>
      <c r="E16" s="99"/>
      <c r="F16" s="99"/>
      <c r="G16" s="99"/>
      <c r="H16" s="99"/>
      <c r="I16" s="99"/>
      <c r="J16" s="99"/>
      <c r="K16" s="100"/>
      <c r="L16" s="11"/>
      <c r="M16" s="14"/>
      <c r="N16" s="88"/>
      <c r="O16" s="89"/>
      <c r="P16" s="89"/>
      <c r="Q16" s="89"/>
      <c r="R16" s="89"/>
      <c r="S16" s="89"/>
      <c r="T16" s="89"/>
      <c r="U16" s="90"/>
      <c r="V16" s="13"/>
    </row>
    <row r="17" spans="2:22" ht="13.25" customHeight="1" x14ac:dyDescent="0.2">
      <c r="B17" s="8"/>
      <c r="C17" s="77"/>
      <c r="D17" s="77"/>
      <c r="E17" s="77"/>
      <c r="F17" s="77"/>
      <c r="G17" s="77"/>
      <c r="H17" s="77"/>
      <c r="I17" s="77"/>
      <c r="J17" s="77"/>
      <c r="K17" s="77"/>
      <c r="L17" s="11"/>
      <c r="M17" s="14"/>
      <c r="N17" s="19"/>
      <c r="O17" s="19"/>
      <c r="P17" s="19"/>
      <c r="Q17" s="19"/>
      <c r="R17" s="19"/>
      <c r="S17" s="19"/>
      <c r="T17" s="19"/>
      <c r="U17" s="19"/>
      <c r="V17" s="13"/>
    </row>
    <row r="18" spans="2:22" ht="13.25" customHeight="1" x14ac:dyDescent="0.2">
      <c r="B18" s="8"/>
      <c r="C18" s="80" t="s">
        <v>53</v>
      </c>
      <c r="D18" s="80"/>
      <c r="E18" s="80"/>
      <c r="F18" s="80"/>
      <c r="G18" s="80"/>
      <c r="H18" s="80"/>
      <c r="I18" s="80"/>
      <c r="J18" s="80"/>
      <c r="K18" s="80"/>
      <c r="L18" s="11"/>
      <c r="M18" s="14"/>
      <c r="N18" s="82" t="s">
        <v>1</v>
      </c>
      <c r="O18" s="83"/>
      <c r="P18" s="83"/>
      <c r="Q18" s="83"/>
      <c r="R18" s="83"/>
      <c r="S18" s="83"/>
      <c r="T18" s="83"/>
      <c r="U18" s="84"/>
      <c r="V18" s="13"/>
    </row>
    <row r="19" spans="2:22" ht="13.25" customHeight="1" x14ac:dyDescent="0.2">
      <c r="B19" s="8"/>
      <c r="C19" s="80"/>
      <c r="D19" s="80"/>
      <c r="E19" s="80"/>
      <c r="F19" s="80"/>
      <c r="G19" s="80"/>
      <c r="H19" s="80"/>
      <c r="I19" s="80"/>
      <c r="J19" s="80"/>
      <c r="K19" s="80"/>
      <c r="L19" s="11"/>
      <c r="M19" s="14"/>
      <c r="N19" s="85"/>
      <c r="O19" s="86"/>
      <c r="P19" s="86"/>
      <c r="Q19" s="86"/>
      <c r="R19" s="86"/>
      <c r="S19" s="86"/>
      <c r="T19" s="86"/>
      <c r="U19" s="87"/>
      <c r="V19" s="13"/>
    </row>
    <row r="20" spans="2:22" ht="13.25" customHeight="1" x14ac:dyDescent="0.2">
      <c r="B20" s="8"/>
      <c r="C20" s="80"/>
      <c r="D20" s="80"/>
      <c r="E20" s="80"/>
      <c r="F20" s="80"/>
      <c r="G20" s="80"/>
      <c r="H20" s="80"/>
      <c r="I20" s="80"/>
      <c r="J20" s="80"/>
      <c r="K20" s="80"/>
      <c r="L20" s="11"/>
      <c r="M20" s="14"/>
      <c r="N20" s="85"/>
      <c r="O20" s="86"/>
      <c r="P20" s="86"/>
      <c r="Q20" s="86"/>
      <c r="R20" s="86"/>
      <c r="S20" s="86"/>
      <c r="T20" s="86"/>
      <c r="U20" s="87"/>
      <c r="V20" s="13"/>
    </row>
    <row r="21" spans="2:22" ht="13.25" customHeight="1" x14ac:dyDescent="0.2">
      <c r="B21" s="8"/>
      <c r="C21" s="80"/>
      <c r="D21" s="80"/>
      <c r="E21" s="80"/>
      <c r="F21" s="80"/>
      <c r="G21" s="80"/>
      <c r="H21" s="80"/>
      <c r="I21" s="80"/>
      <c r="J21" s="80"/>
      <c r="K21" s="80"/>
      <c r="L21" s="11"/>
      <c r="M21" s="14"/>
      <c r="N21" s="88"/>
      <c r="O21" s="89"/>
      <c r="P21" s="89"/>
      <c r="Q21" s="89"/>
      <c r="R21" s="89"/>
      <c r="S21" s="89"/>
      <c r="T21" s="89"/>
      <c r="U21" s="90"/>
      <c r="V21" s="13"/>
    </row>
    <row r="22" spans="2:22" ht="13.25" customHeight="1" x14ac:dyDescent="0.2">
      <c r="B22" s="8"/>
      <c r="C22" s="80"/>
      <c r="D22" s="80"/>
      <c r="E22" s="80"/>
      <c r="F22" s="80"/>
      <c r="G22" s="80"/>
      <c r="H22" s="80"/>
      <c r="I22" s="80"/>
      <c r="J22" s="80"/>
      <c r="K22" s="80"/>
      <c r="L22" s="11"/>
      <c r="M22" s="14"/>
      <c r="N22" s="19"/>
      <c r="O22" s="19"/>
      <c r="P22" s="19"/>
      <c r="Q22" s="19"/>
      <c r="R22" s="19"/>
      <c r="S22" s="19"/>
      <c r="T22" s="19"/>
      <c r="U22" s="19"/>
      <c r="V22" s="13"/>
    </row>
    <row r="23" spans="2:22" ht="13.25" customHeight="1" x14ac:dyDescent="0.2">
      <c r="B23" s="8"/>
      <c r="C23" s="80"/>
      <c r="D23" s="80"/>
      <c r="E23" s="80"/>
      <c r="F23" s="80"/>
      <c r="G23" s="80"/>
      <c r="H23" s="80"/>
      <c r="I23" s="80"/>
      <c r="J23" s="80"/>
      <c r="K23" s="80"/>
      <c r="L23" s="11"/>
      <c r="M23" s="14"/>
      <c r="N23" s="82" t="s">
        <v>0</v>
      </c>
      <c r="O23" s="83"/>
      <c r="P23" s="83"/>
      <c r="Q23" s="83"/>
      <c r="R23" s="83"/>
      <c r="S23" s="83"/>
      <c r="T23" s="83"/>
      <c r="U23" s="84"/>
      <c r="V23" s="13"/>
    </row>
    <row r="24" spans="2:22" ht="13.25" customHeight="1" x14ac:dyDescent="0.2">
      <c r="B24" s="8"/>
      <c r="C24" s="81" t="s">
        <v>5</v>
      </c>
      <c r="D24" s="81"/>
      <c r="E24" s="81"/>
      <c r="F24" s="81"/>
      <c r="G24" s="81"/>
      <c r="H24" s="81"/>
      <c r="I24" s="81"/>
      <c r="J24" s="81"/>
      <c r="K24" s="81"/>
      <c r="L24" s="11"/>
      <c r="M24" s="14"/>
      <c r="N24" s="85"/>
      <c r="O24" s="86"/>
      <c r="P24" s="86"/>
      <c r="Q24" s="86"/>
      <c r="R24" s="86"/>
      <c r="S24" s="86"/>
      <c r="T24" s="86"/>
      <c r="U24" s="87"/>
      <c r="V24" s="13"/>
    </row>
    <row r="25" spans="2:22" ht="13.25" customHeight="1" x14ac:dyDescent="0.2">
      <c r="B25" s="8"/>
      <c r="C25" s="81"/>
      <c r="D25" s="81"/>
      <c r="E25" s="81"/>
      <c r="F25" s="81"/>
      <c r="G25" s="81"/>
      <c r="H25" s="81"/>
      <c r="I25" s="81"/>
      <c r="J25" s="81"/>
      <c r="K25" s="81"/>
      <c r="L25" s="11"/>
      <c r="M25" s="14"/>
      <c r="N25" s="85"/>
      <c r="O25" s="86"/>
      <c r="P25" s="86"/>
      <c r="Q25" s="86"/>
      <c r="R25" s="86"/>
      <c r="S25" s="86"/>
      <c r="T25" s="86"/>
      <c r="U25" s="87"/>
      <c r="V25" s="13"/>
    </row>
    <row r="26" spans="2:22" ht="13.25" customHeight="1" x14ac:dyDescent="0.2">
      <c r="B26" s="8"/>
      <c r="C26" s="81"/>
      <c r="D26" s="81"/>
      <c r="E26" s="81"/>
      <c r="F26" s="81"/>
      <c r="G26" s="81"/>
      <c r="H26" s="81"/>
      <c r="I26" s="81"/>
      <c r="J26" s="81"/>
      <c r="K26" s="81"/>
      <c r="L26" s="11"/>
      <c r="M26" s="14"/>
      <c r="N26" s="88"/>
      <c r="O26" s="89"/>
      <c r="P26" s="89"/>
      <c r="Q26" s="89"/>
      <c r="R26" s="89"/>
      <c r="S26" s="89"/>
      <c r="T26" s="89"/>
      <c r="U26" s="90"/>
      <c r="V26" s="13"/>
    </row>
    <row r="27" spans="2:22" ht="13.25" customHeight="1" x14ac:dyDescent="0.2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6"/>
      <c r="N27" s="27"/>
      <c r="O27" s="27"/>
      <c r="P27" s="27"/>
      <c r="Q27" s="27"/>
      <c r="R27" s="27"/>
      <c r="S27" s="27"/>
      <c r="T27" s="27"/>
      <c r="U27" s="27"/>
      <c r="V27" s="28"/>
    </row>
  </sheetData>
  <sheetProtection algorithmName="SHA-512" hashValue="gDhqCqB3OQoq+qp3aJ9IkHaklT9l4FwBA0IcRK7vOJmffn/sA7iO253XhhjOgY/F9e95tphvbv+/xrMa+ub1GQ==" saltValue="zplMcx6xTaNnRSPoH2KKt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istribution Waterfall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K87"/>
  <sheetViews>
    <sheetView showGridLines="0" zoomScaleNormal="100" workbookViewId="0"/>
  </sheetViews>
  <sheetFormatPr baseColWidth="10" defaultColWidth="8.83203125" defaultRowHeight="14" customHeight="1" x14ac:dyDescent="0.15"/>
  <cols>
    <col min="1" max="1" width="2.83203125" style="76" customWidth="1"/>
    <col min="2" max="11" width="13.33203125" style="55" customWidth="1"/>
    <col min="12" max="16384" width="8.83203125" style="55"/>
  </cols>
  <sheetData>
    <row r="2" spans="1:11" s="67" customFormat="1" ht="14" customHeight="1" x14ac:dyDescent="0.15">
      <c r="A2" s="76" t="s">
        <v>52</v>
      </c>
      <c r="B2" s="29" t="s">
        <v>50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4" customHeight="1" x14ac:dyDescent="0.15">
      <c r="B3" s="30" t="s">
        <v>15</v>
      </c>
      <c r="C3" s="30"/>
      <c r="D3" s="30"/>
      <c r="E3" s="30"/>
      <c r="F3" s="56">
        <v>0</v>
      </c>
      <c r="G3" s="56">
        <f>+F3+1</f>
        <v>1</v>
      </c>
      <c r="H3" s="56">
        <f>+G3+1</f>
        <v>2</v>
      </c>
      <c r="I3" s="56">
        <f>+H3+1</f>
        <v>3</v>
      </c>
      <c r="J3" s="56">
        <f>+I3+1</f>
        <v>4</v>
      </c>
      <c r="K3" s="56">
        <f>+J3+1</f>
        <v>5</v>
      </c>
    </row>
    <row r="4" spans="1:11" ht="14" customHeight="1" x14ac:dyDescent="0.15">
      <c r="B4" s="31"/>
      <c r="C4" s="31"/>
      <c r="D4" s="31"/>
      <c r="E4" s="31"/>
      <c r="F4" s="78">
        <v>45657</v>
      </c>
      <c r="G4" s="78">
        <f>+EOMONTH(F4,12)</f>
        <v>46022</v>
      </c>
      <c r="H4" s="78">
        <f>+EOMONTH(G4,12)</f>
        <v>46387</v>
      </c>
      <c r="I4" s="78">
        <f>+EOMONTH(H4,12)</f>
        <v>46752</v>
      </c>
      <c r="J4" s="78">
        <f>+EOMONTH(I4,12)</f>
        <v>47118</v>
      </c>
      <c r="K4" s="78">
        <f>+EOMONTH(J4,12)</f>
        <v>47483</v>
      </c>
    </row>
    <row r="6" spans="1:11" ht="14" customHeight="1" x14ac:dyDescent="0.15">
      <c r="B6" s="31" t="s">
        <v>49</v>
      </c>
      <c r="C6" s="31"/>
      <c r="D6" s="40" t="s">
        <v>48</v>
      </c>
      <c r="E6" s="40" t="s">
        <v>47</v>
      </c>
      <c r="F6" s="31"/>
      <c r="G6" s="57" t="s">
        <v>46</v>
      </c>
      <c r="H6" s="31"/>
      <c r="I6" s="63" t="s">
        <v>29</v>
      </c>
      <c r="J6" s="63" t="s">
        <v>27</v>
      </c>
      <c r="K6" s="63" t="s">
        <v>45</v>
      </c>
    </row>
    <row r="7" spans="1:11" ht="14" customHeight="1" x14ac:dyDescent="0.15">
      <c r="B7" s="32" t="s">
        <v>44</v>
      </c>
      <c r="C7" s="32"/>
      <c r="D7" s="33">
        <v>0.95</v>
      </c>
      <c r="E7" s="34">
        <f>-D7*$F$12</f>
        <v>7600</v>
      </c>
      <c r="F7" s="31"/>
      <c r="G7" s="35" t="s">
        <v>40</v>
      </c>
      <c r="H7" s="36"/>
      <c r="I7" s="59">
        <v>0.08</v>
      </c>
      <c r="J7" s="60">
        <v>0</v>
      </c>
      <c r="K7" s="45">
        <f>+D8</f>
        <v>0.05</v>
      </c>
    </row>
    <row r="8" spans="1:11" ht="14" customHeight="1" x14ac:dyDescent="0.15">
      <c r="B8" s="38" t="s">
        <v>43</v>
      </c>
      <c r="C8" s="38"/>
      <c r="D8" s="39">
        <v>0.05</v>
      </c>
      <c r="E8" s="40">
        <f>-D8*$F$12</f>
        <v>400</v>
      </c>
      <c r="F8" s="31"/>
      <c r="G8" s="41" t="s">
        <v>39</v>
      </c>
      <c r="H8" s="31"/>
      <c r="I8" s="59">
        <v>0.1</v>
      </c>
      <c r="J8" s="59">
        <v>0.1</v>
      </c>
      <c r="K8" s="45">
        <f>+J8+($D$8*(1-J8))</f>
        <v>0.14500000000000002</v>
      </c>
    </row>
    <row r="9" spans="1:11" ht="14" customHeight="1" x14ac:dyDescent="0.15">
      <c r="B9" s="32" t="s">
        <v>42</v>
      </c>
      <c r="C9" s="32"/>
      <c r="D9" s="37">
        <f>+SUM(D7:D8)</f>
        <v>1</v>
      </c>
      <c r="E9" s="58">
        <v>8000</v>
      </c>
      <c r="F9" s="31"/>
      <c r="G9" s="41" t="s">
        <v>35</v>
      </c>
      <c r="H9" s="31"/>
      <c r="I9" s="59">
        <v>0.12</v>
      </c>
      <c r="J9" s="59">
        <v>0.2</v>
      </c>
      <c r="K9" s="45">
        <f>+J9+($D$8*(1-J9))</f>
        <v>0.24000000000000002</v>
      </c>
    </row>
    <row r="10" spans="1:11" ht="14" customHeight="1" x14ac:dyDescent="0.15">
      <c r="B10" s="31"/>
      <c r="C10" s="31"/>
      <c r="D10" s="31"/>
      <c r="E10" s="31"/>
      <c r="F10" s="31"/>
      <c r="G10" s="41" t="s">
        <v>31</v>
      </c>
      <c r="H10" s="31"/>
      <c r="I10" s="59">
        <v>0.25</v>
      </c>
      <c r="J10" s="59">
        <v>0.4</v>
      </c>
      <c r="K10" s="45">
        <f>+J10+($D$8*(1-J10))</f>
        <v>0.43000000000000005</v>
      </c>
    </row>
    <row r="11" spans="1:11" ht="14" customHeight="1" x14ac:dyDescent="0.15">
      <c r="B11" s="31"/>
      <c r="C11" s="31"/>
      <c r="D11" s="31"/>
      <c r="E11" s="31"/>
      <c r="F11" s="31"/>
      <c r="G11" s="31"/>
      <c r="H11" s="41"/>
      <c r="I11" s="31"/>
      <c r="J11" s="42"/>
      <c r="K11" s="43"/>
    </row>
    <row r="12" spans="1:11" ht="14" customHeight="1" x14ac:dyDescent="0.15">
      <c r="B12" s="64" t="s">
        <v>41</v>
      </c>
      <c r="C12" s="64"/>
      <c r="D12" s="64"/>
      <c r="E12" s="64"/>
      <c r="F12" s="65">
        <f>-E9</f>
        <v>-8000</v>
      </c>
      <c r="G12" s="66">
        <v>800</v>
      </c>
      <c r="H12" s="66">
        <v>1000</v>
      </c>
      <c r="I12" s="66">
        <v>1200</v>
      </c>
      <c r="J12" s="66">
        <v>1250</v>
      </c>
      <c r="K12" s="66">
        <v>12000</v>
      </c>
    </row>
    <row r="13" spans="1:11" ht="14" customHeight="1" x14ac:dyDescent="0.15"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4" customHeight="1" x14ac:dyDescent="0.15">
      <c r="B14" s="44" t="str">
        <f>+"Tier 1 | Return of Capital + "&amp;TEXT(E15,"0.0%")&amp;" Preferred Return"</f>
        <v>Tier 1 | Return of Capital + 8.0% Preferred Return</v>
      </c>
      <c r="C14" s="44"/>
      <c r="D14" s="40"/>
      <c r="E14" s="31"/>
      <c r="F14" s="31"/>
      <c r="G14" s="31"/>
      <c r="H14" s="31"/>
      <c r="I14" s="31"/>
      <c r="J14" s="31"/>
      <c r="K14" s="31"/>
    </row>
    <row r="15" spans="1:11" ht="14" customHeight="1" x14ac:dyDescent="0.15">
      <c r="B15" s="31" t="s">
        <v>30</v>
      </c>
      <c r="C15" s="31"/>
      <c r="D15" s="40" t="s">
        <v>51</v>
      </c>
      <c r="E15" s="45">
        <f>+I7</f>
        <v>0.08</v>
      </c>
      <c r="F15" s="46">
        <v>0</v>
      </c>
      <c r="G15" s="47">
        <f>F19</f>
        <v>8000</v>
      </c>
      <c r="H15" s="47">
        <f>G19</f>
        <v>7840</v>
      </c>
      <c r="I15" s="47">
        <f>H19</f>
        <v>7467.2000000000007</v>
      </c>
      <c r="J15" s="47">
        <f>I19</f>
        <v>6864.5760000000009</v>
      </c>
      <c r="K15" s="47">
        <f>J19</f>
        <v>6165.3054484008444</v>
      </c>
    </row>
    <row r="16" spans="1:11" ht="14" customHeight="1" x14ac:dyDescent="0.15">
      <c r="B16" s="48" t="s">
        <v>28</v>
      </c>
      <c r="C16" s="48"/>
      <c r="D16" s="38"/>
      <c r="E16" s="38"/>
      <c r="F16" s="46">
        <v>0</v>
      </c>
      <c r="G16" s="31">
        <f>G15*((1+$E15)^((G$4-F$4)/365))-G15</f>
        <v>640</v>
      </c>
      <c r="H16" s="31">
        <f>H15*((1+$E15)^((H$4-G$4)/365))-H15</f>
        <v>627.20000000000073</v>
      </c>
      <c r="I16" s="31">
        <f>I15*((1+$E15)^((I$4-H$4)/365))-I15</f>
        <v>597.3760000000002</v>
      </c>
      <c r="J16" s="31">
        <f>J15*((1+$E15)^((J$4-I$4)/365))-J15</f>
        <v>550.72944840084347</v>
      </c>
      <c r="K16" s="31">
        <f>K15*((1+$E15)^((K$4-J$4)/365))-K15</f>
        <v>493.22443587206817</v>
      </c>
    </row>
    <row r="17" spans="2:11" ht="14" customHeight="1" x14ac:dyDescent="0.15">
      <c r="B17" s="48" t="s">
        <v>54</v>
      </c>
      <c r="C17" s="48"/>
      <c r="D17" s="48"/>
      <c r="E17" s="38"/>
      <c r="F17" s="46">
        <v>0</v>
      </c>
      <c r="G17" s="31">
        <f>-MAX(MIN(SUM(G15:G16),G12),0)</f>
        <v>-800</v>
      </c>
      <c r="H17" s="31">
        <f>-MAX(MIN(SUM(H15:H16),H12),0)</f>
        <v>-1000</v>
      </c>
      <c r="I17" s="31">
        <f>-MAX(MIN(SUM(I15:I16),I12),0)</f>
        <v>-1200</v>
      </c>
      <c r="J17" s="31">
        <f>-MAX(MIN(SUM(J15:J16),J12),0)</f>
        <v>-1250</v>
      </c>
      <c r="K17" s="31">
        <f>-MAX(MIN(SUM(K15:K16),K12),0)</f>
        <v>-6658.5298842729126</v>
      </c>
    </row>
    <row r="18" spans="2:11" ht="14" customHeight="1" x14ac:dyDescent="0.15">
      <c r="B18" s="48" t="s">
        <v>24</v>
      </c>
      <c r="C18" s="48"/>
      <c r="D18" s="48"/>
      <c r="E18" s="38"/>
      <c r="F18" s="31">
        <f t="shared" ref="F18:K18" si="0">-MIN(F$12,0)</f>
        <v>8000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</row>
    <row r="19" spans="2:11" ht="14" customHeight="1" x14ac:dyDescent="0.15">
      <c r="B19" s="36" t="s">
        <v>23</v>
      </c>
      <c r="C19" s="36"/>
      <c r="D19" s="36"/>
      <c r="E19" s="32"/>
      <c r="F19" s="68">
        <f t="shared" ref="F19:K19" si="1">SUM(F15:F18)</f>
        <v>8000</v>
      </c>
      <c r="G19" s="68">
        <f t="shared" si="1"/>
        <v>7840</v>
      </c>
      <c r="H19" s="68">
        <f t="shared" si="1"/>
        <v>7467.2000000000007</v>
      </c>
      <c r="I19" s="68">
        <f t="shared" si="1"/>
        <v>6864.5760000000009</v>
      </c>
      <c r="J19" s="68">
        <f t="shared" si="1"/>
        <v>6165.3054484008444</v>
      </c>
      <c r="K19" s="68">
        <f t="shared" si="1"/>
        <v>0</v>
      </c>
    </row>
    <row r="20" spans="2:11" ht="14" customHeight="1" x14ac:dyDescent="0.15">
      <c r="B20" s="31"/>
      <c r="C20" s="31"/>
      <c r="D20" s="31"/>
      <c r="E20" s="38"/>
      <c r="F20" s="31"/>
      <c r="G20" s="31"/>
      <c r="H20" s="31"/>
      <c r="I20" s="31"/>
      <c r="J20" s="31"/>
      <c r="K20" s="31"/>
    </row>
    <row r="21" spans="2:11" ht="14" customHeight="1" x14ac:dyDescent="0.15">
      <c r="B21" s="31" t="s">
        <v>11</v>
      </c>
      <c r="C21" s="31"/>
      <c r="D21" s="31"/>
      <c r="E21" s="49"/>
      <c r="F21" s="47">
        <f t="shared" ref="F21:K21" si="2">-SUM(F17:F18)*$D$7</f>
        <v>-7600</v>
      </c>
      <c r="G21" s="47">
        <f t="shared" si="2"/>
        <v>760</v>
      </c>
      <c r="H21" s="47">
        <f t="shared" si="2"/>
        <v>950</v>
      </c>
      <c r="I21" s="47">
        <f t="shared" si="2"/>
        <v>1140</v>
      </c>
      <c r="J21" s="47">
        <f t="shared" si="2"/>
        <v>1187.5</v>
      </c>
      <c r="K21" s="47">
        <f t="shared" si="2"/>
        <v>6325.6033900592665</v>
      </c>
    </row>
    <row r="22" spans="2:11" ht="14" customHeight="1" x14ac:dyDescent="0.15">
      <c r="B22" s="31" t="s">
        <v>19</v>
      </c>
      <c r="C22" s="31"/>
      <c r="D22" s="31"/>
      <c r="E22" s="49"/>
      <c r="F22" s="47">
        <f t="shared" ref="F22:K22" si="3">-SUM(F17:F18)*$D$8</f>
        <v>-400</v>
      </c>
      <c r="G22" s="47">
        <f t="shared" si="3"/>
        <v>40</v>
      </c>
      <c r="H22" s="47">
        <f t="shared" si="3"/>
        <v>50</v>
      </c>
      <c r="I22" s="47">
        <f t="shared" si="3"/>
        <v>60</v>
      </c>
      <c r="J22" s="47">
        <f t="shared" si="3"/>
        <v>62.5</v>
      </c>
      <c r="K22" s="47">
        <f t="shared" si="3"/>
        <v>332.92649421364564</v>
      </c>
    </row>
    <row r="23" spans="2:11" ht="14" customHeight="1" x14ac:dyDescent="0.15">
      <c r="B23" s="31"/>
      <c r="C23" s="31"/>
      <c r="D23" s="31"/>
      <c r="E23" s="38"/>
      <c r="F23" s="31"/>
      <c r="G23" s="31"/>
      <c r="H23" s="31"/>
      <c r="I23" s="31"/>
      <c r="J23" s="31"/>
      <c r="K23" s="31"/>
    </row>
    <row r="24" spans="2:11" ht="14" customHeight="1" x14ac:dyDescent="0.15">
      <c r="B24" s="69" t="s">
        <v>17</v>
      </c>
      <c r="C24" s="69"/>
      <c r="D24" s="69"/>
      <c r="E24" s="64"/>
      <c r="F24" s="65">
        <f>F$64-SUM(F21:F22)</f>
        <v>8000</v>
      </c>
      <c r="G24" s="65">
        <f>G$12-SUM(G21:G22)</f>
        <v>0</v>
      </c>
      <c r="H24" s="65">
        <f>H$12-SUM(H21:H22)</f>
        <v>0</v>
      </c>
      <c r="I24" s="65">
        <f>I$12-SUM(I21:I22)</f>
        <v>0</v>
      </c>
      <c r="J24" s="65">
        <f>J$12-SUM(J21:J22)</f>
        <v>0</v>
      </c>
      <c r="K24" s="65">
        <f>K$12-SUM(K21:K22)</f>
        <v>5341.4701157270874</v>
      </c>
    </row>
    <row r="25" spans="2:11" ht="14" customHeight="1" x14ac:dyDescent="0.15"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2:11" ht="14" customHeight="1" x14ac:dyDescent="0.15">
      <c r="B26" s="44" t="str">
        <f>+"Tier 2 | "&amp;TEXT(E28,"0.0%")&amp;" Promote Up to "&amp;TEXT(E27,"0.0%")&amp;" IRR"</f>
        <v>Tier 2 | 10.0% Promote Up to 10.0% IRR</v>
      </c>
      <c r="C26" s="44"/>
      <c r="D26" s="31"/>
      <c r="E26" s="31"/>
      <c r="F26" s="31"/>
      <c r="G26" s="31"/>
      <c r="H26" s="31"/>
      <c r="I26" s="31"/>
      <c r="J26" s="31"/>
      <c r="K26" s="31"/>
    </row>
    <row r="27" spans="2:11" ht="14" customHeight="1" x14ac:dyDescent="0.15">
      <c r="B27" s="31" t="s">
        <v>30</v>
      </c>
      <c r="C27" s="31"/>
      <c r="D27" s="40" t="s">
        <v>29</v>
      </c>
      <c r="E27" s="45">
        <f>+I8</f>
        <v>0.1</v>
      </c>
      <c r="F27" s="46">
        <v>0</v>
      </c>
      <c r="G27" s="47">
        <f>F32</f>
        <v>8000</v>
      </c>
      <c r="H27" s="47">
        <f>G32</f>
        <v>8000</v>
      </c>
      <c r="I27" s="47">
        <f>H32</f>
        <v>7800</v>
      </c>
      <c r="J27" s="47">
        <f>I32</f>
        <v>7380</v>
      </c>
      <c r="K27" s="47">
        <f>J32</f>
        <v>6870.1200796379189</v>
      </c>
    </row>
    <row r="28" spans="2:11" ht="14" customHeight="1" x14ac:dyDescent="0.15">
      <c r="B28" s="48" t="s">
        <v>28</v>
      </c>
      <c r="C28" s="48"/>
      <c r="D28" s="40" t="s">
        <v>27</v>
      </c>
      <c r="E28" s="45">
        <f>+J8</f>
        <v>0.1</v>
      </c>
      <c r="F28" s="46">
        <v>0</v>
      </c>
      <c r="G28" s="31">
        <f>G27*((1+$E27)^((G$4-F$4)/365))-G27</f>
        <v>800</v>
      </c>
      <c r="H28" s="31">
        <f>H27*((1+$E27)^((H$4-G$4)/365))-H27</f>
        <v>800</v>
      </c>
      <c r="I28" s="31">
        <f>I27*((1+$E27)^((I$4-H$4)/365))-I27</f>
        <v>780</v>
      </c>
      <c r="J28" s="31">
        <f>J27*((1+$E27)^((J$4-I$4)/365))-J27</f>
        <v>740.12007963791893</v>
      </c>
      <c r="K28" s="31">
        <f>K27*((1+$E27)^((K$4-J$4)/365))-K27</f>
        <v>687.01200796379271</v>
      </c>
    </row>
    <row r="29" spans="2:11" ht="14" customHeight="1" x14ac:dyDescent="0.15">
      <c r="B29" s="48" t="s">
        <v>26</v>
      </c>
      <c r="C29" s="48"/>
      <c r="D29" s="48"/>
      <c r="E29" s="38"/>
      <c r="F29" s="46">
        <v>0</v>
      </c>
      <c r="G29" s="31">
        <f>G17</f>
        <v>-800</v>
      </c>
      <c r="H29" s="31">
        <f>H17</f>
        <v>-1000</v>
      </c>
      <c r="I29" s="31">
        <f>I17</f>
        <v>-1200</v>
      </c>
      <c r="J29" s="31">
        <f>J17</f>
        <v>-1250</v>
      </c>
      <c r="K29" s="31">
        <f>K17</f>
        <v>-6658.5298842729126</v>
      </c>
    </row>
    <row r="30" spans="2:11" ht="14" customHeight="1" x14ac:dyDescent="0.15">
      <c r="B30" s="48" t="s">
        <v>25</v>
      </c>
      <c r="C30" s="48"/>
      <c r="D30" s="48"/>
      <c r="E30" s="38"/>
      <c r="F30" s="46">
        <v>0</v>
      </c>
      <c r="G30" s="31">
        <f>-MIN(SUM(G27:G29),(1-$E28)*G24)</f>
        <v>0</v>
      </c>
      <c r="H30" s="31">
        <f>-MIN(SUM(H27:H29),(1-$E28)*H24)</f>
        <v>0</v>
      </c>
      <c r="I30" s="31">
        <f>-MIN(SUM(I27:I29),(1-$E28)*I24)</f>
        <v>0</v>
      </c>
      <c r="J30" s="31">
        <f>-MIN(SUM(J27:J29),(1-$E28)*J24)</f>
        <v>0</v>
      </c>
      <c r="K30" s="31">
        <f>-MIN(SUM(K27:K29),(1-$E28)*K24)</f>
        <v>-898.60220332879908</v>
      </c>
    </row>
    <row r="31" spans="2:11" ht="14" customHeight="1" x14ac:dyDescent="0.15">
      <c r="B31" s="48" t="s">
        <v>24</v>
      </c>
      <c r="C31" s="48"/>
      <c r="D31" s="48"/>
      <c r="E31" s="38"/>
      <c r="F31" s="31">
        <f t="shared" ref="F31:K31" si="4">-MIN(F$12,0)</f>
        <v>8000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</row>
    <row r="32" spans="2:11" ht="14" customHeight="1" x14ac:dyDescent="0.15">
      <c r="B32" s="36" t="s">
        <v>23</v>
      </c>
      <c r="C32" s="36"/>
      <c r="D32" s="36"/>
      <c r="E32" s="32"/>
      <c r="F32" s="68">
        <f t="shared" ref="F32:K32" si="5">SUM(F27:F31)</f>
        <v>8000</v>
      </c>
      <c r="G32" s="68">
        <f t="shared" si="5"/>
        <v>8000</v>
      </c>
      <c r="H32" s="68">
        <f t="shared" si="5"/>
        <v>7800</v>
      </c>
      <c r="I32" s="68">
        <f t="shared" si="5"/>
        <v>7380</v>
      </c>
      <c r="J32" s="68">
        <f t="shared" si="5"/>
        <v>6870.1200796379189</v>
      </c>
      <c r="K32" s="68">
        <f t="shared" si="5"/>
        <v>0</v>
      </c>
    </row>
    <row r="33" spans="2:11" ht="14" customHeight="1" x14ac:dyDescent="0.15">
      <c r="B33" s="31"/>
      <c r="C33" s="31"/>
      <c r="D33" s="31"/>
      <c r="E33" s="38"/>
      <c r="F33" s="31"/>
      <c r="G33" s="31"/>
      <c r="H33" s="31"/>
      <c r="I33" s="31"/>
      <c r="J33" s="31"/>
      <c r="K33" s="31"/>
    </row>
    <row r="34" spans="2:11" ht="14" customHeight="1" x14ac:dyDescent="0.15">
      <c r="B34" s="31" t="s">
        <v>38</v>
      </c>
      <c r="C34" s="31"/>
      <c r="D34" s="31"/>
      <c r="E34" s="38"/>
      <c r="F34" s="47">
        <f t="shared" ref="F34:K34" si="6">-SUM(F29:F31)*$D$7-F21</f>
        <v>0</v>
      </c>
      <c r="G34" s="47">
        <f t="shared" si="6"/>
        <v>0</v>
      </c>
      <c r="H34" s="47">
        <f t="shared" si="6"/>
        <v>0</v>
      </c>
      <c r="I34" s="47">
        <f t="shared" si="6"/>
        <v>0</v>
      </c>
      <c r="J34" s="47">
        <f t="shared" si="6"/>
        <v>0</v>
      </c>
      <c r="K34" s="47">
        <f t="shared" si="6"/>
        <v>853.67209316235949</v>
      </c>
    </row>
    <row r="35" spans="2:11" ht="14" customHeight="1" x14ac:dyDescent="0.15">
      <c r="B35" s="31" t="s">
        <v>37</v>
      </c>
      <c r="C35" s="31"/>
      <c r="D35" s="31"/>
      <c r="E35" s="38"/>
      <c r="F35" s="31">
        <f t="shared" ref="F35:K35" si="7">-SUM(F29:F31)*$D$8-F22</f>
        <v>0</v>
      </c>
      <c r="G35" s="31">
        <f t="shared" si="7"/>
        <v>0</v>
      </c>
      <c r="H35" s="31">
        <f t="shared" si="7"/>
        <v>0</v>
      </c>
      <c r="I35" s="31">
        <f t="shared" si="7"/>
        <v>0</v>
      </c>
      <c r="J35" s="31">
        <f t="shared" si="7"/>
        <v>0</v>
      </c>
      <c r="K35" s="31">
        <f t="shared" si="7"/>
        <v>44.930110166439988</v>
      </c>
    </row>
    <row r="36" spans="2:11" ht="14" customHeight="1" x14ac:dyDescent="0.15">
      <c r="B36" s="31" t="s">
        <v>36</v>
      </c>
      <c r="C36" s="31"/>
      <c r="D36" s="31"/>
      <c r="E36" s="38"/>
      <c r="F36" s="47">
        <f t="shared" ref="F36:K36" si="8">MAX(SUM(F34:F35)/(1-$E28)*$E28,0)</f>
        <v>0</v>
      </c>
      <c r="G36" s="47">
        <f t="shared" si="8"/>
        <v>0</v>
      </c>
      <c r="H36" s="47">
        <f t="shared" si="8"/>
        <v>0</v>
      </c>
      <c r="I36" s="47">
        <f t="shared" si="8"/>
        <v>0</v>
      </c>
      <c r="J36" s="47">
        <f t="shared" si="8"/>
        <v>0</v>
      </c>
      <c r="K36" s="47">
        <f t="shared" si="8"/>
        <v>99.844689258755508</v>
      </c>
    </row>
    <row r="37" spans="2:11" ht="14" customHeight="1" x14ac:dyDescent="0.15">
      <c r="B37" s="31"/>
      <c r="C37" s="31"/>
      <c r="D37" s="31"/>
      <c r="E37" s="38"/>
      <c r="F37" s="31"/>
      <c r="G37" s="31"/>
      <c r="H37" s="31"/>
      <c r="I37" s="31"/>
      <c r="J37" s="31"/>
      <c r="K37" s="31"/>
    </row>
    <row r="38" spans="2:11" ht="14" customHeight="1" x14ac:dyDescent="0.15">
      <c r="B38" s="31" t="s">
        <v>11</v>
      </c>
      <c r="C38" s="31"/>
      <c r="D38" s="31"/>
      <c r="E38" s="79"/>
      <c r="F38" s="47">
        <f t="shared" ref="F38:K39" si="9">F34+F21</f>
        <v>-7600</v>
      </c>
      <c r="G38" s="47">
        <f t="shared" si="9"/>
        <v>760</v>
      </c>
      <c r="H38" s="47">
        <f t="shared" si="9"/>
        <v>950</v>
      </c>
      <c r="I38" s="47">
        <f t="shared" si="9"/>
        <v>1140</v>
      </c>
      <c r="J38" s="47">
        <f t="shared" si="9"/>
        <v>1187.5</v>
      </c>
      <c r="K38" s="47">
        <f t="shared" si="9"/>
        <v>7179.275483221626</v>
      </c>
    </row>
    <row r="39" spans="2:11" ht="14" customHeight="1" x14ac:dyDescent="0.15">
      <c r="B39" s="31" t="s">
        <v>19</v>
      </c>
      <c r="C39" s="31"/>
      <c r="D39" s="31"/>
      <c r="E39" s="79"/>
      <c r="F39" s="31">
        <f t="shared" si="9"/>
        <v>-400</v>
      </c>
      <c r="G39" s="31">
        <f t="shared" si="9"/>
        <v>40</v>
      </c>
      <c r="H39" s="31">
        <f t="shared" si="9"/>
        <v>50</v>
      </c>
      <c r="I39" s="31">
        <f t="shared" si="9"/>
        <v>60</v>
      </c>
      <c r="J39" s="31">
        <f t="shared" si="9"/>
        <v>62.5</v>
      </c>
      <c r="K39" s="31">
        <f t="shared" si="9"/>
        <v>377.85660438008563</v>
      </c>
    </row>
    <row r="40" spans="2:11" ht="14" customHeight="1" x14ac:dyDescent="0.15">
      <c r="B40" s="31" t="s">
        <v>18</v>
      </c>
      <c r="C40" s="31"/>
      <c r="D40" s="31"/>
      <c r="E40" s="38"/>
      <c r="F40" s="47">
        <f t="shared" ref="F40:K40" si="10">F36</f>
        <v>0</v>
      </c>
      <c r="G40" s="47">
        <f t="shared" si="10"/>
        <v>0</v>
      </c>
      <c r="H40" s="47">
        <f t="shared" si="10"/>
        <v>0</v>
      </c>
      <c r="I40" s="47">
        <f t="shared" si="10"/>
        <v>0</v>
      </c>
      <c r="J40" s="47">
        <f t="shared" si="10"/>
        <v>0</v>
      </c>
      <c r="K40" s="47">
        <f t="shared" si="10"/>
        <v>99.844689258755508</v>
      </c>
    </row>
    <row r="41" spans="2:11" ht="14" customHeight="1" x14ac:dyDescent="0.15">
      <c r="B41" s="31"/>
      <c r="C41" s="31"/>
      <c r="D41" s="31"/>
      <c r="E41" s="38"/>
      <c r="F41" s="31"/>
      <c r="G41" s="31"/>
      <c r="H41" s="31"/>
      <c r="I41" s="31"/>
      <c r="J41" s="31"/>
      <c r="K41" s="31"/>
    </row>
    <row r="42" spans="2:11" ht="14" customHeight="1" x14ac:dyDescent="0.15">
      <c r="B42" s="69" t="s">
        <v>17</v>
      </c>
      <c r="C42" s="69"/>
      <c r="D42" s="69"/>
      <c r="E42" s="64"/>
      <c r="F42" s="65">
        <f>F$64-SUM(F38:F40)</f>
        <v>8000</v>
      </c>
      <c r="G42" s="65">
        <f>G$12-SUM(G38:G40)</f>
        <v>0</v>
      </c>
      <c r="H42" s="65">
        <f>H$12-SUM(H38:H40)</f>
        <v>0</v>
      </c>
      <c r="I42" s="65">
        <f>I$12-SUM(I38:I40)</f>
        <v>0</v>
      </c>
      <c r="J42" s="65">
        <f>J$12-SUM(J38:J40)</f>
        <v>0</v>
      </c>
      <c r="K42" s="65">
        <f>K$12-SUM(K38:K40)</f>
        <v>4343.023223139533</v>
      </c>
    </row>
    <row r="43" spans="2:11" ht="14" customHeight="1" x14ac:dyDescent="0.15">
      <c r="B43" s="31"/>
      <c r="C43" s="31"/>
      <c r="D43" s="31"/>
      <c r="E43" s="38"/>
      <c r="F43" s="31"/>
      <c r="G43" s="31"/>
      <c r="H43" s="31"/>
      <c r="I43" s="31"/>
      <c r="J43" s="31"/>
      <c r="K43" s="31"/>
    </row>
    <row r="44" spans="2:11" ht="14" customHeight="1" x14ac:dyDescent="0.15">
      <c r="B44" s="44" t="str">
        <f>+"Tier 3 | "&amp;TEXT(E46,"0.0%")&amp;" Promote Up to "&amp;TEXT(E45,"0.0%")&amp;" IRR"</f>
        <v>Tier 3 | 20.0% Promote Up to 12.0% IRR</v>
      </c>
      <c r="C44" s="44"/>
      <c r="D44" s="44"/>
      <c r="E44" s="38"/>
      <c r="F44" s="31"/>
      <c r="G44" s="31"/>
      <c r="H44" s="31"/>
      <c r="I44" s="31"/>
      <c r="J44" s="31"/>
      <c r="K44" s="31"/>
    </row>
    <row r="45" spans="2:11" ht="14" customHeight="1" x14ac:dyDescent="0.15">
      <c r="B45" s="31" t="s">
        <v>30</v>
      </c>
      <c r="C45" s="31"/>
      <c r="D45" s="40" t="s">
        <v>29</v>
      </c>
      <c r="E45" s="45">
        <f>+I9</f>
        <v>0.12</v>
      </c>
      <c r="F45" s="46">
        <v>0</v>
      </c>
      <c r="G45" s="47">
        <f>F50</f>
        <v>8000</v>
      </c>
      <c r="H45" s="47">
        <f>G50</f>
        <v>8160</v>
      </c>
      <c r="I45" s="47">
        <f>H50</f>
        <v>8139.2000000000007</v>
      </c>
      <c r="J45" s="47">
        <f>I50</f>
        <v>7915.9040000000023</v>
      </c>
      <c r="K45" s="47">
        <f>J50</f>
        <v>7618.5656495096046</v>
      </c>
    </row>
    <row r="46" spans="2:11" ht="14" customHeight="1" x14ac:dyDescent="0.15">
      <c r="B46" s="48" t="s">
        <v>28</v>
      </c>
      <c r="C46" s="48"/>
      <c r="D46" s="40" t="s">
        <v>27</v>
      </c>
      <c r="E46" s="45">
        <f>+J9</f>
        <v>0.2</v>
      </c>
      <c r="F46" s="46">
        <v>0</v>
      </c>
      <c r="G46" s="31">
        <f>G45*((1+$E45)^((G$4-F$4)/365))-G45</f>
        <v>960</v>
      </c>
      <c r="H46" s="31">
        <f>H45*((1+$E45)^((H$4-G$4)/365))-H45</f>
        <v>979.20000000000073</v>
      </c>
      <c r="I46" s="31">
        <f>I45*((1+$E45)^((I$4-H$4)/365))-I45</f>
        <v>976.70400000000154</v>
      </c>
      <c r="J46" s="31">
        <f>J45*((1+$E45)^((J$4-I$4)/365))-J45</f>
        <v>952.66164950960228</v>
      </c>
      <c r="K46" s="31">
        <f>K45*((1+$E45)^((K$4-J$4)/365))-K45</f>
        <v>914.22787794115357</v>
      </c>
    </row>
    <row r="47" spans="2:11" ht="14" customHeight="1" x14ac:dyDescent="0.15">
      <c r="B47" s="48" t="s">
        <v>26</v>
      </c>
      <c r="C47" s="48"/>
      <c r="D47" s="48"/>
      <c r="E47" s="31"/>
      <c r="F47" s="46">
        <v>0</v>
      </c>
      <c r="G47" s="31">
        <f>SUM(G29:G30)</f>
        <v>-800</v>
      </c>
      <c r="H47" s="31">
        <f>SUM(H29:H30)</f>
        <v>-1000</v>
      </c>
      <c r="I47" s="31">
        <f>SUM(I29:I30)</f>
        <v>-1200</v>
      </c>
      <c r="J47" s="31">
        <f>SUM(J29:J30)</f>
        <v>-1250</v>
      </c>
      <c r="K47" s="31">
        <f>SUM(K29:K30)</f>
        <v>-7557.1320876017116</v>
      </c>
    </row>
    <row r="48" spans="2:11" ht="14" customHeight="1" x14ac:dyDescent="0.15">
      <c r="B48" s="48" t="s">
        <v>25</v>
      </c>
      <c r="C48" s="48"/>
      <c r="D48" s="48"/>
      <c r="E48" s="31"/>
      <c r="F48" s="46">
        <v>0</v>
      </c>
      <c r="G48" s="31">
        <f>-MAX(MIN(SUM(G45:G47),(1-$E46)*G42),0)</f>
        <v>0</v>
      </c>
      <c r="H48" s="31">
        <f>-MAX(MIN(SUM(H45:H47),(1-$E46)*H42),0)</f>
        <v>0</v>
      </c>
      <c r="I48" s="31">
        <f>-MAX(MIN(SUM(I45:I47),(1-$E46)*I42),0)</f>
        <v>0</v>
      </c>
      <c r="J48" s="31">
        <f>-MAX(MIN(SUM(J45:J47),(1-$E46)*J42),0)</f>
        <v>0</v>
      </c>
      <c r="K48" s="31">
        <f>-MAX(MIN(SUM(K45:K47),(1-$E46)*K42),0)</f>
        <v>-975.66143984904647</v>
      </c>
    </row>
    <row r="49" spans="2:11" ht="14" customHeight="1" x14ac:dyDescent="0.15">
      <c r="B49" s="48" t="s">
        <v>24</v>
      </c>
      <c r="C49" s="48"/>
      <c r="D49" s="31"/>
      <c r="E49" s="31"/>
      <c r="F49" s="50">
        <f t="shared" ref="F49:K49" si="11">-MIN(F$12,0)</f>
        <v>8000</v>
      </c>
      <c r="G49" s="50">
        <f t="shared" si="11"/>
        <v>0</v>
      </c>
      <c r="H49" s="50">
        <f t="shared" si="11"/>
        <v>0</v>
      </c>
      <c r="I49" s="50">
        <f t="shared" si="11"/>
        <v>0</v>
      </c>
      <c r="J49" s="50">
        <f t="shared" si="11"/>
        <v>0</v>
      </c>
      <c r="K49" s="50">
        <f t="shared" si="11"/>
        <v>0</v>
      </c>
    </row>
    <row r="50" spans="2:11" ht="14" customHeight="1" x14ac:dyDescent="0.15">
      <c r="B50" s="36" t="s">
        <v>23</v>
      </c>
      <c r="C50" s="36"/>
      <c r="D50" s="36"/>
      <c r="E50" s="36"/>
      <c r="F50" s="68">
        <f t="shared" ref="F50:K50" si="12">SUM(F45:F49)</f>
        <v>8000</v>
      </c>
      <c r="G50" s="68">
        <f t="shared" si="12"/>
        <v>8160</v>
      </c>
      <c r="H50" s="68">
        <f t="shared" si="12"/>
        <v>8139.2000000000007</v>
      </c>
      <c r="I50" s="68">
        <f t="shared" si="12"/>
        <v>7915.9040000000023</v>
      </c>
      <c r="J50" s="68">
        <f t="shared" si="12"/>
        <v>7618.5656495096046</v>
      </c>
      <c r="K50" s="68">
        <f t="shared" si="12"/>
        <v>0</v>
      </c>
    </row>
    <row r="51" spans="2:11" ht="14" customHeight="1" x14ac:dyDescent="0.15"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2:11" ht="14" customHeight="1" x14ac:dyDescent="0.15">
      <c r="B52" s="31" t="s">
        <v>34</v>
      </c>
      <c r="C52" s="31"/>
      <c r="D52" s="31"/>
      <c r="E52" s="31"/>
      <c r="F52" s="47">
        <f t="shared" ref="F52:K52" si="13">-SUM(F47:F49)*$D$7-F38</f>
        <v>0</v>
      </c>
      <c r="G52" s="47">
        <f t="shared" si="13"/>
        <v>0</v>
      </c>
      <c r="H52" s="47">
        <f t="shared" si="13"/>
        <v>0</v>
      </c>
      <c r="I52" s="47">
        <f t="shared" si="13"/>
        <v>0</v>
      </c>
      <c r="J52" s="47">
        <f t="shared" si="13"/>
        <v>0</v>
      </c>
      <c r="K52" s="47">
        <f t="shared" si="13"/>
        <v>926.8783678565942</v>
      </c>
    </row>
    <row r="53" spans="2:11" ht="14" customHeight="1" x14ac:dyDescent="0.15">
      <c r="B53" s="31" t="s">
        <v>33</v>
      </c>
      <c r="C53" s="31"/>
      <c r="D53" s="31"/>
      <c r="E53" s="31"/>
      <c r="F53" s="31">
        <f t="shared" ref="F53:K53" si="14">-SUM(F47:F49)*$D$8-F39</f>
        <v>0</v>
      </c>
      <c r="G53" s="31">
        <f t="shared" si="14"/>
        <v>0</v>
      </c>
      <c r="H53" s="31">
        <f t="shared" si="14"/>
        <v>0</v>
      </c>
      <c r="I53" s="31">
        <f t="shared" si="14"/>
        <v>0</v>
      </c>
      <c r="J53" s="31">
        <f t="shared" si="14"/>
        <v>0</v>
      </c>
      <c r="K53" s="31">
        <f t="shared" si="14"/>
        <v>48.783071992452278</v>
      </c>
    </row>
    <row r="54" spans="2:11" ht="14" customHeight="1" x14ac:dyDescent="0.15">
      <c r="B54" s="31" t="s">
        <v>32</v>
      </c>
      <c r="C54" s="31"/>
      <c r="D54" s="31"/>
      <c r="E54" s="31"/>
      <c r="F54" s="47">
        <f t="shared" ref="F54:K54" si="15">MAX(SUM(F52:F53)/(1-$E46)*$E46,0)</f>
        <v>0</v>
      </c>
      <c r="G54" s="47">
        <f t="shared" si="15"/>
        <v>0</v>
      </c>
      <c r="H54" s="47">
        <f t="shared" si="15"/>
        <v>0</v>
      </c>
      <c r="I54" s="47">
        <f t="shared" si="15"/>
        <v>0</v>
      </c>
      <c r="J54" s="47">
        <f t="shared" si="15"/>
        <v>0</v>
      </c>
      <c r="K54" s="47">
        <f t="shared" si="15"/>
        <v>243.91535996226162</v>
      </c>
    </row>
    <row r="55" spans="2:11" ht="14" customHeight="1" x14ac:dyDescent="0.15"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2:11" ht="14" customHeight="1" x14ac:dyDescent="0.15">
      <c r="B56" s="31" t="s">
        <v>11</v>
      </c>
      <c r="C56" s="31"/>
      <c r="D56" s="31"/>
      <c r="E56" s="79"/>
      <c r="F56" s="47">
        <f t="shared" ref="F56:K58" si="16">F52+F38</f>
        <v>-7600</v>
      </c>
      <c r="G56" s="47">
        <f t="shared" si="16"/>
        <v>760</v>
      </c>
      <c r="H56" s="47">
        <f t="shared" si="16"/>
        <v>950</v>
      </c>
      <c r="I56" s="47">
        <f t="shared" si="16"/>
        <v>1140</v>
      </c>
      <c r="J56" s="47">
        <f t="shared" si="16"/>
        <v>1187.5</v>
      </c>
      <c r="K56" s="47">
        <f t="shared" si="16"/>
        <v>8106.1538510782202</v>
      </c>
    </row>
    <row r="57" spans="2:11" ht="14" customHeight="1" x14ac:dyDescent="0.15">
      <c r="B57" s="31" t="s">
        <v>19</v>
      </c>
      <c r="C57" s="31"/>
      <c r="D57" s="31"/>
      <c r="E57" s="79"/>
      <c r="F57" s="31">
        <f t="shared" si="16"/>
        <v>-400</v>
      </c>
      <c r="G57" s="31">
        <f t="shared" si="16"/>
        <v>40</v>
      </c>
      <c r="H57" s="31">
        <f t="shared" si="16"/>
        <v>50</v>
      </c>
      <c r="I57" s="31">
        <f t="shared" si="16"/>
        <v>60</v>
      </c>
      <c r="J57" s="31">
        <f t="shared" si="16"/>
        <v>62.5</v>
      </c>
      <c r="K57" s="31">
        <f t="shared" si="16"/>
        <v>426.63967637253791</v>
      </c>
    </row>
    <row r="58" spans="2:11" ht="14" customHeight="1" x14ac:dyDescent="0.15">
      <c r="B58" s="31" t="s">
        <v>18</v>
      </c>
      <c r="C58" s="31"/>
      <c r="D58" s="31"/>
      <c r="E58" s="38"/>
      <c r="F58" s="47">
        <f t="shared" si="16"/>
        <v>0</v>
      </c>
      <c r="G58" s="47">
        <f t="shared" si="16"/>
        <v>0</v>
      </c>
      <c r="H58" s="47">
        <f t="shared" si="16"/>
        <v>0</v>
      </c>
      <c r="I58" s="47">
        <f t="shared" si="16"/>
        <v>0</v>
      </c>
      <c r="J58" s="47">
        <f t="shared" si="16"/>
        <v>0</v>
      </c>
      <c r="K58" s="47">
        <f t="shared" si="16"/>
        <v>343.76004922101714</v>
      </c>
    </row>
    <row r="59" spans="2:11" ht="14" customHeight="1" x14ac:dyDescent="0.15">
      <c r="B59" s="31"/>
      <c r="C59" s="31"/>
      <c r="D59" s="31"/>
      <c r="E59" s="38"/>
      <c r="F59" s="31"/>
      <c r="G59" s="31"/>
      <c r="H59" s="31"/>
      <c r="I59" s="31"/>
      <c r="J59" s="31"/>
      <c r="K59" s="31"/>
    </row>
    <row r="60" spans="2:11" ht="14" customHeight="1" x14ac:dyDescent="0.15">
      <c r="B60" s="69" t="s">
        <v>17</v>
      </c>
      <c r="C60" s="69"/>
      <c r="D60" s="69"/>
      <c r="E60" s="64"/>
      <c r="F60" s="65">
        <f t="shared" ref="F60:K60" si="17">F$12-SUM(F56:F58)</f>
        <v>0</v>
      </c>
      <c r="G60" s="65">
        <f t="shared" si="17"/>
        <v>0</v>
      </c>
      <c r="H60" s="65">
        <f t="shared" si="17"/>
        <v>0</v>
      </c>
      <c r="I60" s="65">
        <f t="shared" si="17"/>
        <v>0</v>
      </c>
      <c r="J60" s="65">
        <f t="shared" si="17"/>
        <v>0</v>
      </c>
      <c r="K60" s="65">
        <f t="shared" si="17"/>
        <v>3123.4464233282251</v>
      </c>
    </row>
    <row r="61" spans="2:11" ht="14" customHeight="1" x14ac:dyDescent="0.15"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2:11" ht="14" customHeight="1" x14ac:dyDescent="0.15">
      <c r="B62" s="44" t="str">
        <f>+"Tier 4 | "&amp;TEXT(E64,"0.0%")&amp;" Promote Up to "&amp;TEXT(E63,"0.0%")&amp;" IRR"</f>
        <v>Tier 4 | 40.0% Promote Up to 25.0% IRR</v>
      </c>
      <c r="C62" s="44"/>
      <c r="D62" s="44"/>
      <c r="E62" s="38"/>
      <c r="F62" s="31"/>
      <c r="G62" s="31"/>
      <c r="H62" s="31"/>
      <c r="I62" s="31"/>
      <c r="J62" s="31"/>
      <c r="K62" s="31"/>
    </row>
    <row r="63" spans="2:11" ht="14" customHeight="1" x14ac:dyDescent="0.15">
      <c r="B63" s="31" t="s">
        <v>30</v>
      </c>
      <c r="C63" s="31"/>
      <c r="D63" s="40" t="s">
        <v>29</v>
      </c>
      <c r="E63" s="45">
        <f>+I10</f>
        <v>0.25</v>
      </c>
      <c r="F63" s="51">
        <v>0</v>
      </c>
      <c r="G63" s="47">
        <f>F68</f>
        <v>8000</v>
      </c>
      <c r="H63" s="47">
        <f>G68</f>
        <v>9200</v>
      </c>
      <c r="I63" s="47">
        <f>H68</f>
        <v>10500</v>
      </c>
      <c r="J63" s="47">
        <f>I68</f>
        <v>11925</v>
      </c>
      <c r="K63" s="47">
        <f>J68</f>
        <v>13665.365754846855</v>
      </c>
    </row>
    <row r="64" spans="2:11" ht="14" customHeight="1" x14ac:dyDescent="0.15">
      <c r="B64" s="48" t="s">
        <v>28</v>
      </c>
      <c r="C64" s="48"/>
      <c r="D64" s="40" t="s">
        <v>27</v>
      </c>
      <c r="E64" s="45">
        <f>+J10</f>
        <v>0.4</v>
      </c>
      <c r="F64" s="46">
        <v>0</v>
      </c>
      <c r="G64" s="31">
        <f>G63*((1+$E63)^((G$4-F$4)/365))-G63</f>
        <v>2000</v>
      </c>
      <c r="H64" s="31">
        <f>H63*((1+$E63)^((H$4-G$4)/365))-H63</f>
        <v>2300</v>
      </c>
      <c r="I64" s="31">
        <f>I63*((1+$E63)^((I$4-H$4)/365))-I63</f>
        <v>2625</v>
      </c>
      <c r="J64" s="31">
        <f>J63*((1+$E63)^((J$4-I$4)/365))-J63</f>
        <v>2990.3657548468545</v>
      </c>
      <c r="K64" s="31">
        <f>K63*((1+$E63)^((K$4-J$4)/365))-K63</f>
        <v>3416.3414387117155</v>
      </c>
    </row>
    <row r="65" spans="1:11" ht="14" customHeight="1" x14ac:dyDescent="0.15">
      <c r="B65" s="48" t="s">
        <v>26</v>
      </c>
      <c r="C65" s="48"/>
      <c r="D65" s="48"/>
      <c r="E65" s="31"/>
      <c r="F65" s="46">
        <v>0</v>
      </c>
      <c r="G65" s="31">
        <f>SUM(G47:G48)</f>
        <v>-800</v>
      </c>
      <c r="H65" s="31">
        <f>SUM(H47:H48)</f>
        <v>-1000</v>
      </c>
      <c r="I65" s="31">
        <f>SUM(I47:I48)</f>
        <v>-1200</v>
      </c>
      <c r="J65" s="31">
        <f>SUM(J47:J48)</f>
        <v>-1250</v>
      </c>
      <c r="K65" s="31">
        <f>SUM(K47:K48)</f>
        <v>-8532.7935274507581</v>
      </c>
    </row>
    <row r="66" spans="1:11" ht="14" customHeight="1" x14ac:dyDescent="0.15">
      <c r="B66" s="48" t="s">
        <v>25</v>
      </c>
      <c r="C66" s="48"/>
      <c r="D66" s="48"/>
      <c r="E66" s="31"/>
      <c r="F66" s="46">
        <v>0</v>
      </c>
      <c r="G66" s="31">
        <f>-MAX(MIN(SUM(G63:G65),(1-$E64)*G60),0)</f>
        <v>0</v>
      </c>
      <c r="H66" s="31">
        <f>-MAX(MIN(SUM(H63:H65),(1-$E64)*H60),0)</f>
        <v>0</v>
      </c>
      <c r="I66" s="31">
        <f>-MAX(MIN(SUM(I63:I65),(1-$E64)*I60),0)</f>
        <v>0</v>
      </c>
      <c r="J66" s="31">
        <f>-MAX(MIN(SUM(J63:J65),(1-$E64)*J60),0)</f>
        <v>0</v>
      </c>
      <c r="K66" s="31">
        <f>-MAX(MIN(SUM(K63:K65),(1-$E64)*K60),0)</f>
        <v>-1874.0678539969349</v>
      </c>
    </row>
    <row r="67" spans="1:11" ht="14" customHeight="1" x14ac:dyDescent="0.15">
      <c r="B67" s="48" t="s">
        <v>24</v>
      </c>
      <c r="C67" s="48"/>
      <c r="D67" s="48"/>
      <c r="E67" s="31"/>
      <c r="F67" s="50">
        <f t="shared" ref="F67:K67" si="18">-MIN(F$12,0)</f>
        <v>8000</v>
      </c>
      <c r="G67" s="50">
        <f t="shared" si="18"/>
        <v>0</v>
      </c>
      <c r="H67" s="50">
        <f t="shared" si="18"/>
        <v>0</v>
      </c>
      <c r="I67" s="50">
        <f t="shared" si="18"/>
        <v>0</v>
      </c>
      <c r="J67" s="50">
        <f t="shared" si="18"/>
        <v>0</v>
      </c>
      <c r="K67" s="50">
        <f t="shared" si="18"/>
        <v>0</v>
      </c>
    </row>
    <row r="68" spans="1:11" ht="14" customHeight="1" x14ac:dyDescent="0.15">
      <c r="B68" s="36" t="s">
        <v>23</v>
      </c>
      <c r="C68" s="36"/>
      <c r="D68" s="36"/>
      <c r="E68" s="36"/>
      <c r="F68" s="68">
        <f t="shared" ref="F68:K68" si="19">SUM(F63:F67)</f>
        <v>8000</v>
      </c>
      <c r="G68" s="68">
        <f t="shared" si="19"/>
        <v>9200</v>
      </c>
      <c r="H68" s="68">
        <f t="shared" si="19"/>
        <v>10500</v>
      </c>
      <c r="I68" s="68">
        <f t="shared" si="19"/>
        <v>11925</v>
      </c>
      <c r="J68" s="68">
        <f t="shared" si="19"/>
        <v>13665.365754846855</v>
      </c>
      <c r="K68" s="68">
        <f t="shared" si="19"/>
        <v>6674.845812110877</v>
      </c>
    </row>
    <row r="69" spans="1:11" ht="14" customHeight="1" x14ac:dyDescent="0.15"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ht="14" customHeight="1" x14ac:dyDescent="0.15">
      <c r="B70" s="31" t="s">
        <v>22</v>
      </c>
      <c r="C70" s="31"/>
      <c r="D70" s="31"/>
      <c r="E70" s="31"/>
      <c r="F70" s="47">
        <f t="shared" ref="F70:K70" si="20">-SUM(F65:F67)*$D$7-F56</f>
        <v>0</v>
      </c>
      <c r="G70" s="47">
        <f t="shared" si="20"/>
        <v>0</v>
      </c>
      <c r="H70" s="47">
        <f t="shared" si="20"/>
        <v>0</v>
      </c>
      <c r="I70" s="47">
        <f t="shared" si="20"/>
        <v>0</v>
      </c>
      <c r="J70" s="47">
        <f t="shared" si="20"/>
        <v>0</v>
      </c>
      <c r="K70" s="47">
        <f t="shared" si="20"/>
        <v>1780.3644612970866</v>
      </c>
    </row>
    <row r="71" spans="1:11" ht="14" customHeight="1" x14ac:dyDescent="0.15">
      <c r="B71" s="31" t="s">
        <v>21</v>
      </c>
      <c r="C71" s="31"/>
      <c r="D71" s="31"/>
      <c r="E71" s="31"/>
      <c r="F71" s="47">
        <f t="shared" ref="F71:K71" si="21">-SUM(F65:F67)*$D$8-F57</f>
        <v>0</v>
      </c>
      <c r="G71" s="47">
        <f t="shared" si="21"/>
        <v>0</v>
      </c>
      <c r="H71" s="47">
        <f t="shared" si="21"/>
        <v>0</v>
      </c>
      <c r="I71" s="47">
        <f t="shared" si="21"/>
        <v>0</v>
      </c>
      <c r="J71" s="47">
        <f t="shared" si="21"/>
        <v>0</v>
      </c>
      <c r="K71" s="47">
        <f t="shared" si="21"/>
        <v>93.703392699846745</v>
      </c>
    </row>
    <row r="72" spans="1:11" ht="14" customHeight="1" x14ac:dyDescent="0.15">
      <c r="B72" s="31" t="s">
        <v>20</v>
      </c>
      <c r="C72" s="31"/>
      <c r="D72" s="31"/>
      <c r="E72" s="31"/>
      <c r="F72" s="47">
        <f t="shared" ref="F72:K72" si="22">MAX(SUM(F70:F71)/(1-$E64)*$E64,0)</f>
        <v>0</v>
      </c>
      <c r="G72" s="47">
        <f t="shared" si="22"/>
        <v>0</v>
      </c>
      <c r="H72" s="47">
        <f t="shared" si="22"/>
        <v>0</v>
      </c>
      <c r="I72" s="47">
        <f t="shared" si="22"/>
        <v>0</v>
      </c>
      <c r="J72" s="47">
        <f t="shared" si="22"/>
        <v>0</v>
      </c>
      <c r="K72" s="47">
        <f t="shared" si="22"/>
        <v>1249.3785693312891</v>
      </c>
    </row>
    <row r="73" spans="1:11" ht="14" customHeight="1" x14ac:dyDescent="0.15"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ht="14" customHeight="1" x14ac:dyDescent="0.15">
      <c r="B74" s="31" t="s">
        <v>11</v>
      </c>
      <c r="C74" s="31"/>
      <c r="D74" s="31"/>
      <c r="E74" s="31"/>
      <c r="F74" s="47">
        <f t="shared" ref="F74:K76" si="23">F70+F56</f>
        <v>-7600</v>
      </c>
      <c r="G74" s="47">
        <f t="shared" si="23"/>
        <v>760</v>
      </c>
      <c r="H74" s="47">
        <f t="shared" si="23"/>
        <v>950</v>
      </c>
      <c r="I74" s="47">
        <f t="shared" si="23"/>
        <v>1140</v>
      </c>
      <c r="J74" s="47">
        <f t="shared" si="23"/>
        <v>1187.5</v>
      </c>
      <c r="K74" s="47">
        <f t="shared" si="23"/>
        <v>9886.5183123753068</v>
      </c>
    </row>
    <row r="75" spans="1:11" ht="14" customHeight="1" x14ac:dyDescent="0.15">
      <c r="B75" s="31" t="s">
        <v>19</v>
      </c>
      <c r="C75" s="31"/>
      <c r="D75" s="31"/>
      <c r="E75" s="31"/>
      <c r="F75" s="31">
        <f t="shared" si="23"/>
        <v>-400</v>
      </c>
      <c r="G75" s="31">
        <f t="shared" si="23"/>
        <v>40</v>
      </c>
      <c r="H75" s="31">
        <f t="shared" si="23"/>
        <v>50</v>
      </c>
      <c r="I75" s="31">
        <f t="shared" si="23"/>
        <v>60</v>
      </c>
      <c r="J75" s="31">
        <f t="shared" si="23"/>
        <v>62.5</v>
      </c>
      <c r="K75" s="31">
        <f t="shared" si="23"/>
        <v>520.34306907238465</v>
      </c>
    </row>
    <row r="76" spans="1:11" ht="14" customHeight="1" x14ac:dyDescent="0.15">
      <c r="B76" s="31" t="s">
        <v>18</v>
      </c>
      <c r="C76" s="31"/>
      <c r="D76" s="31"/>
      <c r="E76" s="31"/>
      <c r="F76" s="47">
        <f t="shared" si="23"/>
        <v>0</v>
      </c>
      <c r="G76" s="47">
        <f t="shared" si="23"/>
        <v>0</v>
      </c>
      <c r="H76" s="47">
        <f t="shared" si="23"/>
        <v>0</v>
      </c>
      <c r="I76" s="47">
        <f t="shared" si="23"/>
        <v>0</v>
      </c>
      <c r="J76" s="47">
        <f t="shared" si="23"/>
        <v>0</v>
      </c>
      <c r="K76" s="47">
        <f t="shared" si="23"/>
        <v>1593.1386185523063</v>
      </c>
    </row>
    <row r="77" spans="1:11" ht="14" customHeight="1" x14ac:dyDescent="0.15">
      <c r="B77" s="31"/>
      <c r="C77" s="31"/>
      <c r="D77" s="31"/>
      <c r="E77" s="31"/>
      <c r="F77" s="31"/>
      <c r="G77" s="31"/>
      <c r="H77" s="31"/>
      <c r="I77" s="31"/>
      <c r="J77" s="31"/>
      <c r="K77" s="31"/>
    </row>
    <row r="78" spans="1:11" ht="14" customHeight="1" x14ac:dyDescent="0.15">
      <c r="B78" s="69" t="s">
        <v>17</v>
      </c>
      <c r="C78" s="69"/>
      <c r="D78" s="69"/>
      <c r="E78" s="64"/>
      <c r="F78" s="65">
        <f t="shared" ref="F78:K78" si="24">F$12-SUM(F74:F76)</f>
        <v>0</v>
      </c>
      <c r="G78" s="65">
        <f t="shared" si="24"/>
        <v>0</v>
      </c>
      <c r="H78" s="65">
        <f t="shared" si="24"/>
        <v>0</v>
      </c>
      <c r="I78" s="65">
        <f t="shared" si="24"/>
        <v>0</v>
      </c>
      <c r="J78" s="65">
        <f t="shared" si="24"/>
        <v>0</v>
      </c>
      <c r="K78" s="65">
        <f t="shared" si="24"/>
        <v>0</v>
      </c>
    </row>
    <row r="79" spans="1:11" ht="14" customHeight="1" x14ac:dyDescent="0.15"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0" spans="1:11" s="67" customFormat="1" ht="14" customHeight="1" x14ac:dyDescent="0.15">
      <c r="A80" s="76" t="s">
        <v>52</v>
      </c>
      <c r="B80" s="61" t="s">
        <v>16</v>
      </c>
      <c r="C80" s="61"/>
      <c r="D80" s="62"/>
      <c r="E80" s="29"/>
      <c r="F80" s="61"/>
      <c r="G80" s="61"/>
      <c r="H80" s="61"/>
      <c r="I80" s="61"/>
      <c r="J80" s="61"/>
      <c r="K80" s="61"/>
    </row>
    <row r="81" spans="2:11" ht="14" customHeight="1" x14ac:dyDescent="0.15">
      <c r="B81" s="52" t="s">
        <v>15</v>
      </c>
      <c r="C81" s="52"/>
      <c r="D81" s="36"/>
      <c r="E81" s="32"/>
      <c r="F81" s="56">
        <f t="shared" ref="F81:K81" si="25">+F3</f>
        <v>0</v>
      </c>
      <c r="G81" s="56">
        <f t="shared" si="25"/>
        <v>1</v>
      </c>
      <c r="H81" s="56">
        <f t="shared" si="25"/>
        <v>2</v>
      </c>
      <c r="I81" s="56">
        <f t="shared" si="25"/>
        <v>3</v>
      </c>
      <c r="J81" s="56">
        <f t="shared" si="25"/>
        <v>4</v>
      </c>
      <c r="K81" s="56">
        <f t="shared" si="25"/>
        <v>5</v>
      </c>
    </row>
    <row r="82" spans="2:11" ht="14" customHeight="1" x14ac:dyDescent="0.15">
      <c r="B82" s="44" t="s">
        <v>14</v>
      </c>
      <c r="C82" s="31"/>
      <c r="D82" s="70" t="s">
        <v>13</v>
      </c>
      <c r="E82" s="73" t="s">
        <v>12</v>
      </c>
      <c r="F82" s="78">
        <v>45657</v>
      </c>
      <c r="G82" s="78">
        <f>+EOMONTH(F82,12)</f>
        <v>46022</v>
      </c>
      <c r="H82" s="78">
        <f>+EOMONTH(G82,12)</f>
        <v>46387</v>
      </c>
      <c r="I82" s="78">
        <f>+EOMONTH(H82,12)</f>
        <v>46752</v>
      </c>
      <c r="J82" s="78">
        <f>+EOMONTH(I82,12)</f>
        <v>47118</v>
      </c>
      <c r="K82" s="78">
        <f>+EOMONTH(J82,12)</f>
        <v>47483</v>
      </c>
    </row>
    <row r="83" spans="2:11" ht="14" customHeight="1" x14ac:dyDescent="0.15">
      <c r="B83" s="31" t="s">
        <v>11</v>
      </c>
      <c r="C83" s="31"/>
      <c r="D83" s="74">
        <f>+XIRR(F83:K83,$F$82:$K$82)</f>
        <v>0.15444235205650333</v>
      </c>
      <c r="E83" s="71">
        <f>+SUM(G83:K83)/-F83</f>
        <v>1.8321076726809613</v>
      </c>
      <c r="F83" s="53">
        <f t="shared" ref="F83:K84" si="26">F74</f>
        <v>-7600</v>
      </c>
      <c r="G83" s="47">
        <f t="shared" si="26"/>
        <v>760</v>
      </c>
      <c r="H83" s="47">
        <f t="shared" si="26"/>
        <v>950</v>
      </c>
      <c r="I83" s="47">
        <f t="shared" si="26"/>
        <v>1140</v>
      </c>
      <c r="J83" s="47">
        <f t="shared" si="26"/>
        <v>1187.5</v>
      </c>
      <c r="K83" s="47">
        <f t="shared" si="26"/>
        <v>9886.5183123753068</v>
      </c>
    </row>
    <row r="84" spans="2:11" ht="14" customHeight="1" x14ac:dyDescent="0.15">
      <c r="B84" s="31" t="s">
        <v>10</v>
      </c>
      <c r="C84" s="31"/>
      <c r="D84" s="74">
        <f t="shared" ref="D84:D85" si="27">+XIRR(F84:K84,$F$82:$K$82)</f>
        <v>0.15444235205650333</v>
      </c>
      <c r="E84" s="71">
        <f>+SUM(G84:K84)/-F84</f>
        <v>1.8321076726809615</v>
      </c>
      <c r="F84" s="54">
        <f t="shared" si="26"/>
        <v>-400</v>
      </c>
      <c r="G84" s="31">
        <f t="shared" si="26"/>
        <v>40</v>
      </c>
      <c r="H84" s="31">
        <f t="shared" si="26"/>
        <v>50</v>
      </c>
      <c r="I84" s="31">
        <f t="shared" si="26"/>
        <v>60</v>
      </c>
      <c r="J84" s="31">
        <f t="shared" si="26"/>
        <v>62.5</v>
      </c>
      <c r="K84" s="31">
        <f t="shared" si="26"/>
        <v>520.34306907238465</v>
      </c>
    </row>
    <row r="85" spans="2:11" ht="14" customHeight="1" x14ac:dyDescent="0.15">
      <c r="B85" s="31" t="s">
        <v>9</v>
      </c>
      <c r="C85" s="31"/>
      <c r="D85" s="75">
        <f t="shared" si="27"/>
        <v>0.46175838112831125</v>
      </c>
      <c r="E85" s="72">
        <f>+SUM(G85:K85)/-F85</f>
        <v>5.8149542190617272</v>
      </c>
      <c r="F85" s="53">
        <f t="shared" ref="F85:K85" si="28">SUM(F75:F76)</f>
        <v>-400</v>
      </c>
      <c r="G85" s="47">
        <f t="shared" si="28"/>
        <v>40</v>
      </c>
      <c r="H85" s="47">
        <f t="shared" si="28"/>
        <v>50</v>
      </c>
      <c r="I85" s="47">
        <f t="shared" si="28"/>
        <v>60</v>
      </c>
      <c r="J85" s="47">
        <f t="shared" si="28"/>
        <v>62.5</v>
      </c>
      <c r="K85" s="47">
        <f t="shared" si="28"/>
        <v>2113.4816876246909</v>
      </c>
    </row>
    <row r="86" spans="2:11" ht="14" customHeight="1" x14ac:dyDescent="0.15"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2:11" ht="14" customHeight="1" x14ac:dyDescent="0.15">
      <c r="B87" s="31"/>
      <c r="C87" s="31"/>
      <c r="D87" s="31"/>
      <c r="E87" s="31"/>
      <c r="F87" s="31"/>
      <c r="G87" s="31"/>
      <c r="H87" s="31"/>
      <c r="I87" s="31"/>
      <c r="J87" s="40" t="s">
        <v>8</v>
      </c>
      <c r="K87" s="31">
        <f>+SUM(F83:K83,F85:K85)-SUM(F12:K12)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2024-02-26T15:13:52Z</dcterms:modified>
  <cp:category/>
</cp:coreProperties>
</file>