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29"/>
  <workbookPr defaultThemeVersion="166925"/>
  <mc:AlternateContent xmlns:mc="http://schemas.openxmlformats.org/markup-compatibility/2006">
    <mc:Choice Requires="x15">
      <x15ac:absPath xmlns:x15ac="http://schemas.microsoft.com/office/spreadsheetml/2010/11/ac" url="C:\Users\Matan\Dropbox (Wall Street Prep)\Marketing\Website marketing\Blog, Newsletter, and PR articles\"/>
    </mc:Choice>
  </mc:AlternateContent>
  <bookViews>
    <workbookView xWindow="0" yWindow="0" windowWidth="28800" windowHeight="13275"/>
  </bookViews>
  <sheets>
    <sheet name="Sheet1" sheetId="1" r:id="rId1"/>
  </sheets>
  <calcPr calcId="171027" calcMode="autoNoTable"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4" i="1" l="1"/>
  <c r="D49" i="1"/>
  <c r="E29" i="1"/>
  <c r="D29" i="1"/>
  <c r="D28" i="1"/>
  <c r="F45" i="1" l="1"/>
  <c r="F49" i="1"/>
  <c r="E28" i="1"/>
  <c r="F28" i="1" s="1"/>
  <c r="F29" i="1"/>
  <c r="G29" i="1" s="1"/>
  <c r="D36" i="1"/>
  <c r="E36" i="1"/>
  <c r="D24" i="1"/>
  <c r="D37" i="1" s="1"/>
  <c r="E37" i="1" s="1"/>
  <c r="G28" i="1" l="1"/>
  <c r="E49" i="1" s="1"/>
  <c r="E38" i="1"/>
  <c r="D38" i="1"/>
  <c r="F44" i="1" l="1"/>
  <c r="F46" i="1" s="1"/>
  <c r="F50" i="1" s="1"/>
  <c r="E44" i="1"/>
  <c r="E46" i="1" s="1"/>
  <c r="E50" i="1" s="1"/>
  <c r="D46" i="1"/>
  <c r="D50" i="1" s="1"/>
</calcChain>
</file>

<file path=xl/sharedStrings.xml><?xml version="1.0" encoding="utf-8"?>
<sst xmlns="http://schemas.openxmlformats.org/spreadsheetml/2006/main" count="53" uniqueCount="49">
  <si>
    <t>Current share price</t>
  </si>
  <si>
    <t>Shares outstanding</t>
  </si>
  <si>
    <t>Shares outstanding (mm)</t>
  </si>
  <si>
    <t>Vested restricted shares (mm)</t>
  </si>
  <si>
    <t xml:space="preserve">Options </t>
  </si>
  <si>
    <t>Net debt</t>
  </si>
  <si>
    <t>Cash</t>
  </si>
  <si>
    <t>Debt</t>
  </si>
  <si>
    <t xml:space="preserve">Enterprise Value  </t>
  </si>
  <si>
    <t>w/SBC addback</t>
  </si>
  <si>
    <t>w/o SBC addback</t>
  </si>
  <si>
    <t>Less: Net debt</t>
  </si>
  <si>
    <t>Buybacks</t>
  </si>
  <si>
    <t>Net dilution</t>
  </si>
  <si>
    <t>Approach</t>
  </si>
  <si>
    <t>1. Assuming all options are exercised</t>
  </si>
  <si>
    <t>2. Assuming only vested options are exercised</t>
  </si>
  <si>
    <t>Fair value/share</t>
  </si>
  <si>
    <t>Equity value</t>
  </si>
  <si>
    <t>Less: Value of existing options</t>
  </si>
  <si>
    <r>
      <rPr>
        <b/>
        <sz val="11"/>
        <color theme="1"/>
        <rFont val="Calibri"/>
        <family val="2"/>
        <scheme val="minor"/>
      </rPr>
      <t>Damodaran:</t>
    </r>
    <r>
      <rPr>
        <sz val="11"/>
        <color theme="1"/>
        <rFont val="Calibri"/>
        <family val="2"/>
        <scheme val="minor"/>
      </rPr>
      <t xml:space="preserve"> Count actual shares and restricted stock in share count, ignore options in denominator, count their value in the numerator</t>
    </r>
  </si>
  <si>
    <t>This approach is wrong, and dangerous when SBC is significant</t>
  </si>
  <si>
    <t>This is the preferable approach</t>
  </si>
  <si>
    <t xml:space="preserve">Dealing with dilution in the DCF from ALREADY ISSUED options and restricted stock </t>
  </si>
  <si>
    <t>Dealing with dilution in the DCF from issuance of FUTURE options and restricted stock</t>
  </si>
  <si>
    <r>
      <rPr>
        <b/>
        <sz val="11"/>
        <color theme="1"/>
        <rFont val="Calibri"/>
        <family val="2"/>
        <scheme val="minor"/>
      </rPr>
      <t xml:space="preserve">Most aggressive Street approach: </t>
    </r>
    <r>
      <rPr>
        <sz val="11"/>
        <color theme="1"/>
        <rFont val="Calibri"/>
        <family val="2"/>
        <scheme val="minor"/>
      </rPr>
      <t>Only count actual shares and vested options</t>
    </r>
  </si>
  <si>
    <r>
      <rPr>
        <b/>
        <sz val="11"/>
        <color theme="1"/>
        <rFont val="Calibri"/>
        <family val="2"/>
        <scheme val="minor"/>
      </rPr>
      <t xml:space="preserve">Most conservative Street approach: </t>
    </r>
    <r>
      <rPr>
        <sz val="11"/>
        <color theme="1"/>
        <rFont val="Calibri"/>
        <family val="2"/>
        <scheme val="minor"/>
      </rPr>
      <t>Count actual shares, options and restricted stock</t>
    </r>
  </si>
  <si>
    <t>Bottom line:</t>
  </si>
  <si>
    <t xml:space="preserve">Too aggressive.  Ignoring potential dilution when valuing  companies with significant unvested options and restricted stock will lead to overvaluation. </t>
  </si>
  <si>
    <t>Completely fine to use, but rarely used in practice so you'll have explaining to do.  One potential risk is that companies have some leeway in how the value options, so the expense could lead  to differences across firms.</t>
  </si>
  <si>
    <r>
      <rPr>
        <b/>
        <sz val="11"/>
        <color rgb="FF000000"/>
        <rFont val="Calibri"/>
        <family val="2"/>
        <scheme val="minor"/>
      </rPr>
      <t xml:space="preserve">This is the preferable approach.  </t>
    </r>
    <r>
      <rPr>
        <sz val="11"/>
        <color rgb="FF000000"/>
        <rFont val="Calibri"/>
        <family val="2"/>
        <scheme val="minor"/>
      </rPr>
      <t>If there is reason to believe significant portions of the restricted stock and unvested options will be cancelled, apply a discount. However, this risk is usually minimal.</t>
    </r>
  </si>
  <si>
    <t>Exercisable (vested)</t>
  </si>
  <si>
    <t>Intrinsic $ value of options (using an option pricing model)</t>
  </si>
  <si>
    <t>Unvested restricted stock</t>
  </si>
  <si>
    <t>Stock based compensation expense</t>
  </si>
  <si>
    <t>Weighted average cost of capital</t>
  </si>
  <si>
    <t>Unlevered free cash flows</t>
  </si>
  <si>
    <t>In-the-$ options</t>
  </si>
  <si>
    <t>Proceeds ($)</t>
  </si>
  <si>
    <t>Two approaches to calculating dilution from existing options</t>
  </si>
  <si>
    <t>&lt;--We prefer this approach because it is more likely aligned with the rest of the valuation's forecasts for growth. In other words, if your model assumes the company will continue to grow, it is reasonable to assume the vast majority of unvested options will eventually vest.</t>
  </si>
  <si>
    <t>Aggressive</t>
  </si>
  <si>
    <t>Conservative</t>
  </si>
  <si>
    <t>Excel file for blog post titled: "Stock based compensation treatment in the DCF is almost always wrong"</t>
  </si>
  <si>
    <t>https://www.wallstreetprep.com/blog/stock-based-compensation-treatment-dcf-almost-always-wrong/?preview_id=9199&amp;preview_nonce=47977e9c8c&amp;_thumbnail_id=20054&amp;preview=true</t>
  </si>
  <si>
    <t>Example</t>
  </si>
  <si>
    <t>Outstanding (unvested)</t>
  </si>
  <si>
    <t>exercise price (both vested and unvested options)</t>
  </si>
  <si>
    <t>Exercise price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</si>
</sst>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8" formatCode="&quot;$&quot;#,##0.00_);[Red]\(&quot;$&quot;#,##0.00\)"/>
    <numFmt numFmtId="164" formatCode="#,##0.0_);\(#,##0.0\);@_)"/>
    <numFmt numFmtId="165" formatCode="#,##0.00_);\(#,##0.00\);@_)"/>
    <numFmt numFmtId="166" formatCode="#,##0.000_);\(#,##0.000\);@_)"/>
    <numFmt numFmtId="167" formatCode="#,##0.0_);\(#,##0.0\)"/>
    <numFmt numFmtId="168" formatCode="&quot;$&quot;#,##0.00_);\(&quot;$&quot;#,##0.00\);@_)"/>
    <numFmt numFmtId="169" formatCode="0%_);\(0%\);@_)"/>
  </numFmts>
  <fonts count="13" x14ac:knownFonts="1">
    <font>
      <sz val="11"/>
      <color theme="1"/>
      <name val="Calibri"/>
      <family val="2"/>
      <scheme val="minor"/>
    </font>
    <font>
      <b/>
      <sz val="11"/>
      <color theme="1"/>
      <name val="Calibri"/>
      <family val="2"/>
      <scheme val="minor"/>
    </font>
    <font>
      <sz val="11"/>
      <color theme="1"/>
      <name val="Calibri"/>
      <family val="2"/>
      <scheme val="minor"/>
    </font>
    <font>
      <sz val="11"/>
      <color rgb="FF000000"/>
      <name val="Calibri"/>
      <family val="2"/>
      <scheme val="minor"/>
    </font>
    <font>
      <sz val="11"/>
      <color rgb="FF000000"/>
      <name val="Calibri"/>
      <family val="2"/>
      <scheme val="minor"/>
    </font>
    <font>
      <sz val="11"/>
      <color rgb="FF0000FF"/>
      <name val="Calibri"/>
      <family val="2"/>
      <scheme val="minor"/>
    </font>
    <font>
      <b/>
      <sz val="11"/>
      <color rgb="FF000000"/>
      <name val="Calibri"/>
      <family val="2"/>
      <scheme val="minor"/>
    </font>
    <font>
      <sz val="11"/>
      <color rgb="FF303030"/>
      <name val="Calibri"/>
      <family val="2"/>
      <scheme val="minor"/>
    </font>
    <font>
      <sz val="11"/>
      <color rgb="FF0000FF"/>
      <name val="Calibri"/>
      <family val="2"/>
      <scheme val="minor"/>
    </font>
    <font>
      <sz val="29.25"/>
      <color theme="1"/>
      <name val="Calibri"/>
      <family val="2"/>
      <scheme val="minor"/>
    </font>
    <font>
      <b/>
      <sz val="11"/>
      <color rgb="FF303030"/>
      <name val="Calibri"/>
      <family val="2"/>
      <scheme val="minor"/>
    </font>
    <font>
      <sz val="8.25"/>
      <color theme="1"/>
      <name val="Calibri"/>
      <family val="2"/>
      <scheme val="minor"/>
    </font>
    <font>
      <u/>
      <sz val="11"/>
      <color theme="1"/>
      <name val="Calibri"/>
      <family val="2"/>
      <scheme val="minor"/>
    </font>
  </fonts>
  <fills count="2">
    <fill>
      <patternFill patternType="none"/>
    </fill>
    <fill>
      <patternFill patternType="gray125"/>
    </fill>
  </fills>
  <borders count="9">
    <border>
      <left/>
      <right/>
      <top/>
      <bottom/>
      <diagonal/>
    </border>
    <border>
      <left/>
      <right/>
      <top/>
      <bottom style="thin">
        <color rgb="FF000000"/>
      </bottom>
      <diagonal/>
    </border>
    <border>
      <left/>
      <right/>
      <top/>
      <bottom style="medium">
        <color rgb="FF000000"/>
      </bottom>
      <diagonal/>
    </border>
    <border>
      <left/>
      <right/>
      <top style="medium">
        <color rgb="FF000000"/>
      </top>
      <bottom/>
      <diagonal/>
    </border>
    <border>
      <left style="medium">
        <color rgb="FF000000"/>
      </left>
      <right/>
      <top style="medium">
        <color rgb="FF00000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s>
  <cellStyleXfs count="1">
    <xf numFmtId="0" fontId="0" fillId="0" borderId="0"/>
  </cellStyleXfs>
  <cellXfs count="52">
    <xf numFmtId="0" fontId="0" fillId="0" borderId="0" xfId="0"/>
    <xf numFmtId="0" fontId="2" fillId="0" borderId="0" xfId="0" applyFont="1"/>
    <xf numFmtId="0" fontId="2" fillId="0" borderId="0" xfId="0" applyFont="1" applyAlignment="1">
      <alignment wrapText="1"/>
    </xf>
    <xf numFmtId="164" fontId="0" fillId="0" borderId="0" xfId="0" applyNumberFormat="1" applyFont="1"/>
    <xf numFmtId="164" fontId="3" fillId="0" borderId="0" xfId="0" applyNumberFormat="1" applyFont="1"/>
    <xf numFmtId="164" fontId="4" fillId="0" borderId="0" xfId="0" applyNumberFormat="1" applyFont="1"/>
    <xf numFmtId="39" fontId="4" fillId="0" borderId="0" xfId="0" applyNumberFormat="1" applyFont="1"/>
    <xf numFmtId="165" fontId="3" fillId="0" borderId="0" xfId="0" applyNumberFormat="1" applyFont="1"/>
    <xf numFmtId="0" fontId="2" fillId="0" borderId="1" xfId="0" applyFont="1" applyBorder="1" applyAlignment="1">
      <alignment horizontal="centerContinuous"/>
    </xf>
    <xf numFmtId="164" fontId="5" fillId="0" borderId="0" xfId="0" applyNumberFormat="1" applyFont="1"/>
    <xf numFmtId="167" fontId="6" fillId="0" borderId="0" xfId="0" applyNumberFormat="1" applyFont="1"/>
    <xf numFmtId="0" fontId="1" fillId="0" borderId="0" xfId="0" applyFont="1"/>
    <xf numFmtId="0" fontId="1" fillId="0" borderId="2" xfId="0" applyFont="1" applyBorder="1"/>
    <xf numFmtId="0" fontId="2" fillId="0" borderId="2" xfId="0" applyFont="1" applyBorder="1"/>
    <xf numFmtId="164" fontId="4" fillId="0" borderId="2" xfId="0" applyNumberFormat="1" applyFont="1" applyBorder="1"/>
    <xf numFmtId="0" fontId="1" fillId="0" borderId="0" xfId="0" applyFont="1" applyBorder="1"/>
    <xf numFmtId="164" fontId="4" fillId="0" borderId="0" xfId="0" applyNumberFormat="1" applyFont="1" applyBorder="1"/>
    <xf numFmtId="0" fontId="2" fillId="0" borderId="0" xfId="0" applyFont="1" applyBorder="1"/>
    <xf numFmtId="0" fontId="0" fillId="0" borderId="0" xfId="0" applyFont="1" applyBorder="1"/>
    <xf numFmtId="164" fontId="4" fillId="0" borderId="0" xfId="0" applyNumberFormat="1" applyFont="1" applyAlignment="1">
      <alignment wrapText="1"/>
    </xf>
    <xf numFmtId="0" fontId="7" fillId="0" borderId="0" xfId="0" applyFont="1" applyAlignment="1">
      <alignment wrapText="1"/>
    </xf>
    <xf numFmtId="168" fontId="8" fillId="0" borderId="0" xfId="0" applyNumberFormat="1" applyFont="1"/>
    <xf numFmtId="164" fontId="8" fillId="0" borderId="0" xfId="0" applyNumberFormat="1" applyFont="1"/>
    <xf numFmtId="165" fontId="8" fillId="0" borderId="0" xfId="0" applyNumberFormat="1" applyFont="1"/>
    <xf numFmtId="8" fontId="5" fillId="0" borderId="0" xfId="0" applyNumberFormat="1" applyFont="1"/>
    <xf numFmtId="0" fontId="4" fillId="0" borderId="0" xfId="0" applyFont="1"/>
    <xf numFmtId="166" fontId="3" fillId="0" borderId="0" xfId="0" applyNumberFormat="1" applyFont="1"/>
    <xf numFmtId="164" fontId="8" fillId="0" borderId="0" xfId="0" applyNumberFormat="1" applyFont="1" applyBorder="1"/>
    <xf numFmtId="169" fontId="8" fillId="0" borderId="0" xfId="0" applyNumberFormat="1" applyFont="1"/>
    <xf numFmtId="0" fontId="0" fillId="0" borderId="2" xfId="0" applyFont="1" applyBorder="1"/>
    <xf numFmtId="39" fontId="3" fillId="0" borderId="0" xfId="0" applyNumberFormat="1" applyFont="1" applyBorder="1"/>
    <xf numFmtId="39" fontId="6" fillId="0" borderId="5" xfId="0" applyNumberFormat="1" applyFont="1" applyBorder="1"/>
    <xf numFmtId="0" fontId="2" fillId="0" borderId="1" xfId="0" applyFont="1" applyBorder="1" applyAlignment="1">
      <alignment wrapText="1"/>
    </xf>
    <xf numFmtId="164" fontId="6" fillId="0" borderId="0" xfId="0" applyNumberFormat="1" applyFont="1"/>
    <xf numFmtId="164" fontId="6" fillId="0" borderId="5" xfId="0" applyNumberFormat="1" applyFont="1" applyBorder="1"/>
    <xf numFmtId="164" fontId="3" fillId="0" borderId="0" xfId="0" applyNumberFormat="1" applyFont="1" applyBorder="1" applyAlignment="1">
      <alignment wrapText="1"/>
    </xf>
    <xf numFmtId="164" fontId="4" fillId="0" borderId="0" xfId="0" applyNumberFormat="1" applyFont="1" applyBorder="1" applyAlignment="1">
      <alignment wrapText="1"/>
    </xf>
    <xf numFmtId="165" fontId="6" fillId="0" borderId="5" xfId="0" applyNumberFormat="1" applyFont="1" applyBorder="1"/>
    <xf numFmtId="0" fontId="9" fillId="0" borderId="0" xfId="0" applyFont="1" applyFill="1" applyBorder="1" applyAlignment="1"/>
    <xf numFmtId="0" fontId="10" fillId="0" borderId="0" xfId="0" applyFont="1" applyBorder="1" applyAlignment="1"/>
    <xf numFmtId="0" fontId="11" fillId="0" borderId="0" xfId="0" applyFont="1" applyFill="1" applyBorder="1" applyAlignment="1"/>
    <xf numFmtId="0" fontId="9" fillId="0" borderId="3" xfId="0" applyFont="1" applyFill="1" applyBorder="1" applyAlignment="1"/>
    <xf numFmtId="0" fontId="2" fillId="0" borderId="3" xfId="0" applyFont="1" applyBorder="1"/>
    <xf numFmtId="0" fontId="10" fillId="0" borderId="4" xfId="0" applyFont="1" applyBorder="1" applyAlignment="1"/>
    <xf numFmtId="0" fontId="9" fillId="0" borderId="6" xfId="0" applyFont="1" applyFill="1" applyBorder="1" applyAlignment="1"/>
    <xf numFmtId="0" fontId="11" fillId="0" borderId="7" xfId="0" applyFont="1" applyFill="1" applyBorder="1" applyAlignment="1"/>
    <xf numFmtId="0" fontId="9" fillId="0" borderId="2" xfId="0" applyFont="1" applyFill="1" applyBorder="1" applyAlignment="1"/>
    <xf numFmtId="0" fontId="9" fillId="0" borderId="8" xfId="0" applyFont="1" applyFill="1" applyBorder="1" applyAlignment="1"/>
    <xf numFmtId="0" fontId="0" fillId="0" borderId="0" xfId="0" applyFont="1"/>
    <xf numFmtId="2" fontId="4" fillId="0" borderId="0" xfId="0" applyNumberFormat="1" applyFont="1"/>
    <xf numFmtId="0" fontId="12" fillId="0" borderId="0" xfId="0" applyFont="1" applyAlignment="1">
      <alignment horizontal="right"/>
    </xf>
    <xf numFmtId="165" fontId="5" fillId="0" borderId="0" xfId="0" applyNumberFormat="1"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I52"/>
  <sheetViews>
    <sheetView tabSelected="1" workbookViewId="0"/>
  </sheetViews>
  <sheetFormatPr defaultRowHeight="15" x14ac:dyDescent="0.25"/>
  <cols>
    <col min="1" max="2" width="9.140625" style="1"/>
    <col min="3" max="3" width="53.7109375" style="1" bestFit="1" customWidth="1"/>
    <col min="4" max="7" width="16.85546875" style="1" customWidth="1"/>
    <col min="8" max="8" width="9.140625" style="1"/>
    <col min="9" max="9" width="78.5703125" style="1" bestFit="1" customWidth="1"/>
    <col min="10" max="12" width="17.5703125" style="1" customWidth="1"/>
    <col min="13" max="16384" width="9.140625" style="1"/>
  </cols>
  <sheetData>
    <row r="1" spans="3:9" ht="15.75" thickBot="1" x14ac:dyDescent="0.3"/>
    <row r="2" spans="3:9" ht="21.75" customHeight="1" x14ac:dyDescent="0.55000000000000004">
      <c r="C2" s="43" t="s">
        <v>43</v>
      </c>
      <c r="D2" s="41"/>
      <c r="E2" s="41"/>
      <c r="F2" s="41"/>
      <c r="G2" s="42"/>
      <c r="H2" s="44"/>
      <c r="I2" s="38"/>
    </row>
    <row r="3" spans="3:9" ht="21.75" customHeight="1" thickBot="1" x14ac:dyDescent="0.6">
      <c r="C3" s="45" t="s">
        <v>44</v>
      </c>
      <c r="D3" s="46"/>
      <c r="E3" s="46"/>
      <c r="F3" s="46"/>
      <c r="G3" s="13"/>
      <c r="H3" s="47"/>
      <c r="I3" s="38"/>
    </row>
    <row r="4" spans="3:9" ht="21.75" customHeight="1" x14ac:dyDescent="0.55000000000000004">
      <c r="C4" s="39"/>
      <c r="D4" s="38"/>
      <c r="E4" s="38"/>
      <c r="F4" s="38"/>
      <c r="G4" s="40"/>
      <c r="H4" s="38"/>
      <c r="I4" s="38"/>
    </row>
    <row r="5" spans="3:9" ht="21.75" customHeight="1" x14ac:dyDescent="0.55000000000000004">
      <c r="C5" s="39" t="s">
        <v>45</v>
      </c>
      <c r="D5" s="38"/>
      <c r="E5" s="38"/>
      <c r="F5" s="38"/>
      <c r="G5" s="40"/>
      <c r="H5" s="38"/>
      <c r="I5" s="38"/>
    </row>
    <row r="6" spans="3:9" x14ac:dyDescent="0.25">
      <c r="C6" s="20" t="s">
        <v>0</v>
      </c>
      <c r="D6" s="21">
        <v>40</v>
      </c>
      <c r="H6" s="17"/>
    </row>
    <row r="7" spans="3:9" x14ac:dyDescent="0.25">
      <c r="C7" s="1" t="s">
        <v>2</v>
      </c>
      <c r="D7" s="23">
        <v>0.9</v>
      </c>
      <c r="G7" s="17"/>
      <c r="H7" s="17"/>
    </row>
    <row r="8" spans="3:9" x14ac:dyDescent="0.25">
      <c r="C8" s="20" t="s">
        <v>3</v>
      </c>
      <c r="D8" s="23">
        <v>0.1</v>
      </c>
      <c r="G8" s="17"/>
      <c r="H8" s="17"/>
    </row>
    <row r="9" spans="3:9" x14ac:dyDescent="0.25">
      <c r="D9" s="50" t="s">
        <v>4</v>
      </c>
      <c r="E9" s="50" t="s">
        <v>48</v>
      </c>
      <c r="G9" s="17"/>
      <c r="H9" s="17"/>
    </row>
    <row r="10" spans="3:9" x14ac:dyDescent="0.25">
      <c r="C10" s="48" t="s">
        <v>46</v>
      </c>
      <c r="D10" s="23">
        <v>0.05</v>
      </c>
      <c r="E10" s="24">
        <v>4</v>
      </c>
    </row>
    <row r="11" spans="3:9" x14ac:dyDescent="0.25">
      <c r="C11" s="1" t="s">
        <v>31</v>
      </c>
      <c r="D11" s="23">
        <v>0.1</v>
      </c>
      <c r="E11" s="24">
        <v>4</v>
      </c>
    </row>
    <row r="12" spans="3:9" x14ac:dyDescent="0.25">
      <c r="C12" s="48" t="s">
        <v>47</v>
      </c>
      <c r="E12" s="24"/>
    </row>
    <row r="13" spans="3:9" x14ac:dyDescent="0.25">
      <c r="D13" s="22"/>
      <c r="E13" s="24"/>
    </row>
    <row r="14" spans="3:9" x14ac:dyDescent="0.25">
      <c r="C14" s="1" t="s">
        <v>32</v>
      </c>
      <c r="D14" s="27">
        <v>3</v>
      </c>
      <c r="E14" s="24"/>
    </row>
    <row r="15" spans="3:9" x14ac:dyDescent="0.25">
      <c r="D15" s="27"/>
      <c r="E15" s="24"/>
    </row>
    <row r="16" spans="3:9" x14ac:dyDescent="0.25">
      <c r="C16" s="1" t="s">
        <v>33</v>
      </c>
      <c r="D16" s="51">
        <v>0.06</v>
      </c>
    </row>
    <row r="18" spans="3:8" x14ac:dyDescent="0.25">
      <c r="C18" s="1" t="s">
        <v>36</v>
      </c>
      <c r="D18" s="22">
        <v>5</v>
      </c>
    </row>
    <row r="19" spans="3:8" x14ac:dyDescent="0.25">
      <c r="C19" s="1" t="s">
        <v>34</v>
      </c>
      <c r="D19" s="22">
        <v>1</v>
      </c>
    </row>
    <row r="20" spans="3:8" x14ac:dyDescent="0.25">
      <c r="C20" s="1" t="s">
        <v>35</v>
      </c>
      <c r="D20" s="28">
        <v>0.1</v>
      </c>
    </row>
    <row r="22" spans="3:8" x14ac:dyDescent="0.25">
      <c r="C22" s="1" t="s">
        <v>7</v>
      </c>
      <c r="D22" s="22">
        <v>5</v>
      </c>
    </row>
    <row r="23" spans="3:8" x14ac:dyDescent="0.25">
      <c r="C23" s="1" t="s">
        <v>6</v>
      </c>
      <c r="D23" s="22">
        <v>1</v>
      </c>
    </row>
    <row r="24" spans="3:8" x14ac:dyDescent="0.25">
      <c r="C24" s="1" t="s">
        <v>5</v>
      </c>
      <c r="D24" s="4">
        <f>D22-D23</f>
        <v>4</v>
      </c>
    </row>
    <row r="26" spans="3:8" ht="15.75" thickBot="1" x14ac:dyDescent="0.3">
      <c r="C26" s="29" t="s">
        <v>39</v>
      </c>
      <c r="D26" s="13"/>
      <c r="E26" s="13"/>
      <c r="F26" s="13"/>
      <c r="G26" s="13"/>
    </row>
    <row r="27" spans="3:8" ht="15.75" thickBot="1" x14ac:dyDescent="0.3">
      <c r="D27" s="1" t="s">
        <v>37</v>
      </c>
      <c r="E27" s="1" t="s">
        <v>38</v>
      </c>
      <c r="F27" s="1" t="s">
        <v>12</v>
      </c>
      <c r="G27" s="1" t="s">
        <v>13</v>
      </c>
    </row>
    <row r="28" spans="3:8" ht="15.75" thickBot="1" x14ac:dyDescent="0.3">
      <c r="C28" s="1" t="s">
        <v>15</v>
      </c>
      <c r="D28" s="25">
        <f>IF($D$6&gt;E10,D10,0)+IF($D$6&gt;E11,D11,0)</f>
        <v>0.15000000000000002</v>
      </c>
      <c r="E28" s="4">
        <f>D28*E10</f>
        <v>0.60000000000000009</v>
      </c>
      <c r="F28" s="26">
        <f>E28/$D$6</f>
        <v>1.5000000000000003E-2</v>
      </c>
      <c r="G28" s="31">
        <f>D28-F28</f>
        <v>0.13500000000000001</v>
      </c>
      <c r="H28" s="48" t="s">
        <v>40</v>
      </c>
    </row>
    <row r="29" spans="3:8" x14ac:dyDescent="0.25">
      <c r="C29" s="1" t="s">
        <v>16</v>
      </c>
      <c r="D29" s="49">
        <f>IF($D$6&gt;E11,D11,0)</f>
        <v>0.1</v>
      </c>
      <c r="E29" s="4">
        <f>D29*E11</f>
        <v>0.4</v>
      </c>
      <c r="F29" s="26">
        <f t="shared" ref="F29" si="0">E29/$D$6</f>
        <v>0.01</v>
      </c>
      <c r="G29" s="30">
        <f>D29-F29</f>
        <v>9.0000000000000011E-2</v>
      </c>
    </row>
    <row r="32" spans="3:8" ht="15.75" thickBot="1" x14ac:dyDescent="0.3">
      <c r="C32" s="12" t="s">
        <v>24</v>
      </c>
      <c r="D32" s="13"/>
      <c r="E32" s="13"/>
    </row>
    <row r="33" spans="3:6" x14ac:dyDescent="0.25">
      <c r="D33" s="2" t="s">
        <v>41</v>
      </c>
      <c r="E33" s="2" t="s">
        <v>42</v>
      </c>
    </row>
    <row r="34" spans="3:6" x14ac:dyDescent="0.25">
      <c r="D34" s="32" t="s">
        <v>14</v>
      </c>
      <c r="E34" s="8" t="s">
        <v>14</v>
      </c>
    </row>
    <row r="35" spans="3:6" ht="30" x14ac:dyDescent="0.25">
      <c r="D35" s="2" t="s">
        <v>9</v>
      </c>
      <c r="E35" s="2" t="s">
        <v>10</v>
      </c>
    </row>
    <row r="36" spans="3:6" x14ac:dyDescent="0.25">
      <c r="C36" s="1" t="s">
        <v>8</v>
      </c>
      <c r="D36" s="4">
        <f>D18/(D20)</f>
        <v>50</v>
      </c>
      <c r="E36" s="4">
        <f>(D18-D19)/D20</f>
        <v>40</v>
      </c>
    </row>
    <row r="37" spans="3:6" ht="15.75" thickBot="1" x14ac:dyDescent="0.3">
      <c r="C37" s="1" t="s">
        <v>11</v>
      </c>
      <c r="D37" s="4">
        <f>-(D24)</f>
        <v>-4</v>
      </c>
      <c r="E37" s="4">
        <f>D37</f>
        <v>-4</v>
      </c>
    </row>
    <row r="38" spans="3:6" ht="15.75" thickBot="1" x14ac:dyDescent="0.3">
      <c r="C38" s="11" t="s">
        <v>18</v>
      </c>
      <c r="D38" s="33">
        <f>SUM(D36:D37)</f>
        <v>46</v>
      </c>
      <c r="E38" s="34">
        <f t="shared" ref="E38" si="1">SUM(E36:E37)</f>
        <v>36</v>
      </c>
    </row>
    <row r="39" spans="3:6" x14ac:dyDescent="0.25">
      <c r="D39" s="5"/>
      <c r="E39" s="5"/>
    </row>
    <row r="40" spans="3:6" ht="75" x14ac:dyDescent="0.25">
      <c r="C40" s="11" t="s">
        <v>27</v>
      </c>
      <c r="D40" s="19" t="s">
        <v>21</v>
      </c>
      <c r="E40" s="35" t="s">
        <v>22</v>
      </c>
    </row>
    <row r="41" spans="3:6" x14ac:dyDescent="0.25">
      <c r="D41" s="5"/>
      <c r="E41" s="5"/>
    </row>
    <row r="42" spans="3:6" ht="15.75" thickBot="1" x14ac:dyDescent="0.3">
      <c r="C42" s="12" t="s">
        <v>23</v>
      </c>
      <c r="D42" s="14"/>
      <c r="E42" s="14"/>
      <c r="F42" s="13"/>
    </row>
    <row r="43" spans="3:6" ht="135" x14ac:dyDescent="0.25">
      <c r="C43" s="15"/>
      <c r="D43" s="2" t="s">
        <v>25</v>
      </c>
      <c r="E43" s="2" t="s">
        <v>26</v>
      </c>
      <c r="F43" s="2" t="s">
        <v>20</v>
      </c>
    </row>
    <row r="44" spans="3:6" x14ac:dyDescent="0.25">
      <c r="C44" s="18" t="s">
        <v>18</v>
      </c>
      <c r="D44" s="16">
        <f>D38</f>
        <v>46</v>
      </c>
      <c r="E44" s="16">
        <f>$E$38</f>
        <v>36</v>
      </c>
      <c r="F44" s="16">
        <f>$E$38</f>
        <v>36</v>
      </c>
    </row>
    <row r="45" spans="3:6" x14ac:dyDescent="0.25">
      <c r="C45" s="1" t="s">
        <v>19</v>
      </c>
      <c r="D45" s="9">
        <v>0</v>
      </c>
      <c r="E45" s="9">
        <v>0</v>
      </c>
      <c r="F45" s="3">
        <f>-(D14)</f>
        <v>-3</v>
      </c>
    </row>
    <row r="46" spans="3:6" x14ac:dyDescent="0.25">
      <c r="C46" s="1" t="s">
        <v>18</v>
      </c>
      <c r="D46" s="10">
        <f>D44+D45</f>
        <v>46</v>
      </c>
      <c r="E46" s="10">
        <f t="shared" ref="E46:F46" si="2">E44+E45</f>
        <v>36</v>
      </c>
      <c r="F46" s="10">
        <f t="shared" si="2"/>
        <v>33</v>
      </c>
    </row>
    <row r="49" spans="3:6" ht="15.75" thickBot="1" x14ac:dyDescent="0.3">
      <c r="C49" s="1" t="s">
        <v>1</v>
      </c>
      <c r="D49" s="6">
        <f>D7+D8+G29</f>
        <v>1.0900000000000001</v>
      </c>
      <c r="E49" s="6">
        <f>D7+D8+D16+G28</f>
        <v>1.1950000000000001</v>
      </c>
      <c r="F49" s="1">
        <f>D7+D8+D16</f>
        <v>1.06</v>
      </c>
    </row>
    <row r="50" spans="3:6" ht="15.75" thickBot="1" x14ac:dyDescent="0.3">
      <c r="C50" s="1" t="s">
        <v>17</v>
      </c>
      <c r="D50" s="7">
        <f>D46/D49</f>
        <v>42.201834862385319</v>
      </c>
      <c r="E50" s="37">
        <f t="shared" ref="E50:F50" si="3">E46/E49</f>
        <v>30.1255230125523</v>
      </c>
      <c r="F50" s="7">
        <f t="shared" si="3"/>
        <v>31.132075471698112</v>
      </c>
    </row>
    <row r="52" spans="3:6" ht="225" x14ac:dyDescent="0.25">
      <c r="C52" s="11" t="s">
        <v>27</v>
      </c>
      <c r="D52" s="19" t="s">
        <v>28</v>
      </c>
      <c r="E52" s="36" t="s">
        <v>30</v>
      </c>
      <c r="F52" s="19" t="s">
        <v>29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Wall Street Prep</dc:creator>
  <cp:lastModifiedBy>Wall Street Prep</cp:lastModifiedBy>
  <dcterms:created xsi:type="dcterms:W3CDTF">2017-08-01T20:56:50Z</dcterms:created>
  <dcterms:modified xsi:type="dcterms:W3CDTF">2017-08-02T19:57:31Z</dcterms:modified>
</cp:coreProperties>
</file>